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1100" activeTab="2"/>
  </bookViews>
  <sheets>
    <sheet name="Krycí list" sheetId="1" r:id="rId1"/>
    <sheet name="Rekapitulácia" sheetId="2" state="hidden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<sst xmlns="http://schemas.openxmlformats.org/spreadsheetml/2006/main" count="880" uniqueCount="425">
  <si>
    <t>Názov stavby</t>
  </si>
  <si>
    <t>Rekonštrukcia verejného priestranstva v obci Skároš</t>
  </si>
  <si>
    <t>JKSO</t>
  </si>
  <si>
    <t xml:space="preserve"> </t>
  </si>
  <si>
    <t>Kód stavby</t>
  </si>
  <si>
    <t>201121</t>
  </si>
  <si>
    <t>Názov objektu</t>
  </si>
  <si>
    <t>EČO</t>
  </si>
  <si>
    <t>Kód objektu</t>
  </si>
  <si>
    <t>03</t>
  </si>
  <si>
    <t>Názov časti</t>
  </si>
  <si>
    <t>Miesto</t>
  </si>
  <si>
    <t>Skároš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</si>
  <si>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</si>
  <si>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</si>
  <si>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</si>
  <si>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</si>
  <si>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</si>
  <si>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</si>
  <si>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</si>
  <si>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</si>
  <si>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</si>
  <si>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</si>
  <si>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</si>
  <si>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>Ing.Alena Tkáčová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</si>
  <si>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</si>
  <si>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</si>
  <si>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</si>
  <si>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</si>
  <si>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</si>
  <si>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</si>
  <si>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</si>
  <si>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</si>
  <si>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</si>
  <si>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</si>
  <si>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</si>
  <si>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</si>
  <si>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</si>
  <si>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</si>
  <si>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</si>
  <si>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</si>
  <si>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</si>
  <si>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</si>
  <si>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</si>
  <si>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</si>
  <si>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</si>
  <si>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</si>
  <si>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</si>
  <si>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</si>
  <si>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</si>
  <si>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</si>
  <si>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</si>
  <si>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</si>
  <si>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</si>
  <si>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</si>
  <si>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</si>
  <si>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</si>
  <si>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</si>
  <si>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</si>
  <si>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</si>
  <si>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</si>
  <si>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</si>
  <si>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</si>
  <si>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</si>
  <si>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</si>
  <si>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</si>
  <si>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</si>
  <si>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</si>
  <si>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</si>
  <si>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</si>
  <si>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</si>
  <si>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</si>
  <si>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</si>
  <si>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</si>
  <si>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</si>
  <si>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</si>
  <si>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</si>
  <si>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</si>
  <si>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</si>
  <si>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</si>
  <si>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</si>
  <si>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</si>
  <si>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</si>
  <si>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</si>
  <si>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</si>
  <si>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</si>
  <si>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</si>
  <si>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</si>
  <si>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</si>
  <si>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</si>
  <si>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</si>
  <si>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</si>
  <si>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</si>
  <si>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</si>
  <si>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</si>
  <si>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</si>
  <si>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</si>
  <si>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</si>
  <si>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</si>
  <si>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</si>
  <si>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</si>
  <si>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</si>
  <si>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</si>
  <si>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</si>
  <si>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</si>
  <si>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>Zemné práce</t>
  </si>
  <si>
    <t>K</t>
  </si>
  <si>
    <t>001</t>
  </si>
  <si>
    <t>111101101</t>
  </si>
  <si>
    <t>Odstránenie travín a tŕstia s príp. nutným premiestnením a s uložením na hromady do 50 m, pri celkovej ploche do 1000m2</t>
  </si>
  <si>
    <t>m2</t>
  </si>
  <si>
    <t>2</t>
  </si>
  <si>
    <t>231</t>
  </si>
  <si>
    <t>111212111</t>
  </si>
  <si>
    <t>Odstránenie drevín priem. do 1000 mm s odstránením pňa v rovine alebo na svahu do 1:5</t>
  </si>
  <si>
    <t>3</t>
  </si>
  <si>
    <t>221</t>
  </si>
  <si>
    <t>113107132</t>
  </si>
  <si>
    <t>Odstránenie podkladu alebo krytu do 200 m2 z betónu prostého, hr. vrstvy 150 do 300 mm 0,500 t</t>
  </si>
  <si>
    <t>4</t>
  </si>
  <si>
    <t>121101111</t>
  </si>
  <si>
    <t>Odstránenie ornice s vodor. premiestn. na hromady, so zložením na vzdialenosť do 100 m a do 100m3</t>
  </si>
  <si>
    <t>m3</t>
  </si>
  <si>
    <t>5</t>
  </si>
  <si>
    <t>122201101</t>
  </si>
  <si>
    <t>Odkopávka a prekopávka nezapažená v hornine 3, do 100 m3</t>
  </si>
  <si>
    <t>6</t>
  </si>
  <si>
    <t>122201109</t>
  </si>
  <si>
    <t>Príplatok k cenám za lepivosť horniny</t>
  </si>
  <si>
    <t>7</t>
  </si>
  <si>
    <t>130201001</t>
  </si>
  <si>
    <t>Výkop jamy a ryhy v obmedzenom priestore horn. tr.3 ručne</t>
  </si>
  <si>
    <t>8</t>
  </si>
  <si>
    <t>162201101</t>
  </si>
  <si>
    <t>Vodorovné premiestnenie výkopku z horniny 1-4 do 20m</t>
  </si>
  <si>
    <t>9</t>
  </si>
  <si>
    <t>162201102</t>
  </si>
  <si>
    <t>Vodorovné premiestnenie výkopku z horniny 1-4 nad 20-50m</t>
  </si>
  <si>
    <t>10</t>
  </si>
  <si>
    <t>175101201</t>
  </si>
  <si>
    <t>Obsyp objektov sypaninou z vhodných hornín 1 až 4 bez prehodenia sypaniny</t>
  </si>
  <si>
    <t>11</t>
  </si>
  <si>
    <t>M</t>
  </si>
  <si>
    <t>MAT</t>
  </si>
  <si>
    <t>5833720000</t>
  </si>
  <si>
    <t>Štrkopiesok 0-32 N</t>
  </si>
  <si>
    <t>t</t>
  </si>
  <si>
    <t>12</t>
  </si>
  <si>
    <t>180401211</t>
  </si>
  <si>
    <t>Založenie trávnika lúčneho výsevom v rovine alebo na svahu do 1:5</t>
  </si>
  <si>
    <t>13</t>
  </si>
  <si>
    <t>0057211200</t>
  </si>
  <si>
    <t>Trávové semeno - parková zmes</t>
  </si>
  <si>
    <t>kg</t>
  </si>
  <si>
    <t>14</t>
  </si>
  <si>
    <t>181301102</t>
  </si>
  <si>
    <t>Rozprestretie ornice na rovine alebo na svahu do sklonu 1:5, plocha do 500 m2,hr.150 mm</t>
  </si>
  <si>
    <t>15</t>
  </si>
  <si>
    <t>182001121</t>
  </si>
  <si>
    <t>Plošná úprava terénu pri nerovnostiach terénu nad 100-150 mm v rovine alebo na svahu do 1:5</t>
  </si>
  <si>
    <t>16</t>
  </si>
  <si>
    <t>182303111</t>
  </si>
  <si>
    <t>Doplnenie ornice hrúbky do 50 mm, v rovine alebo na svahu do 1:5</t>
  </si>
  <si>
    <t>17</t>
  </si>
  <si>
    <t>183101113</t>
  </si>
  <si>
    <t>Hľbenie jamky v rovine alebo na svahu do 1:5, objem nad 0,02 do 0,05 m3</t>
  </si>
  <si>
    <t>ks</t>
  </si>
  <si>
    <t>18</t>
  </si>
  <si>
    <t>183101121</t>
  </si>
  <si>
    <t>Hľbenie jamky v rovine alebo na svahu do 1:5, objem nad 0,40 do 1,00 m3</t>
  </si>
  <si>
    <t>19</t>
  </si>
  <si>
    <t>183204112</t>
  </si>
  <si>
    <t>Výsadba kvetín do pripravovanej pôdy so zaliatím s jednoduchými koreňami trvaliek</t>
  </si>
  <si>
    <t>20</t>
  </si>
  <si>
    <t>183205112</t>
  </si>
  <si>
    <t>Založenie záhonu na svahu nad 1:5 do 1:2 rovine alebo na svahu do 1:5 v hornine 3</t>
  </si>
  <si>
    <t>21</t>
  </si>
  <si>
    <t>183402111</t>
  </si>
  <si>
    <t>Rozrušenie pôdy na hĺbku nad 50 do 15O mm v rovine alebo na svahu do 1:5</t>
  </si>
  <si>
    <t>22</t>
  </si>
  <si>
    <t>183403111</t>
  </si>
  <si>
    <t>Obrobenie pôdy prekopaním do hĺbky nad 50 do 100 mm v rovine alebo na svahu do 1:5</t>
  </si>
  <si>
    <t>23</t>
  </si>
  <si>
    <t>184102115</t>
  </si>
  <si>
    <t>Výsadba dreviny s balom v rovine alebo na svahu do 1:5, priemer balu nad 500 do 600 mm</t>
  </si>
  <si>
    <t>24</t>
  </si>
  <si>
    <t>184102711</t>
  </si>
  <si>
    <t>Výsadba kríku bez balu do vopred vyhĺbenej jamky so zaliatím na svahu nad 1:2 do 1:1 výšky do 2 m</t>
  </si>
  <si>
    <t>25</t>
  </si>
  <si>
    <t>0266183800125</t>
  </si>
  <si>
    <t>Glyceria aquatica 'Variegata</t>
  </si>
  <si>
    <t>26</t>
  </si>
  <si>
    <t>0266183800126</t>
  </si>
  <si>
    <t>Iris kaempferi</t>
  </si>
  <si>
    <t>27</t>
  </si>
  <si>
    <t>0266183800127</t>
  </si>
  <si>
    <t>Ligularia dentata 'Desdemona'</t>
  </si>
  <si>
    <t>28</t>
  </si>
  <si>
    <t>02661838001271</t>
  </si>
  <si>
    <t>Hosta x hybrida</t>
  </si>
  <si>
    <t>29</t>
  </si>
  <si>
    <t>02661838001272</t>
  </si>
  <si>
    <t>Hedera helix</t>
  </si>
  <si>
    <t>30</t>
  </si>
  <si>
    <t>02661838001274</t>
  </si>
  <si>
    <t>Hemerocallis hybrida</t>
  </si>
  <si>
    <t>31</t>
  </si>
  <si>
    <t>02661838001275</t>
  </si>
  <si>
    <t>Potentilla fruticosa 'Abbotswood'</t>
  </si>
  <si>
    <t>33</t>
  </si>
  <si>
    <t>02661838001276</t>
  </si>
  <si>
    <t>Berberis thunbergii 'Green Carpet'</t>
  </si>
  <si>
    <t>34</t>
  </si>
  <si>
    <t>02661838001277</t>
  </si>
  <si>
    <t>Cotoneaster salicifolia 'Repens</t>
  </si>
  <si>
    <t>35</t>
  </si>
  <si>
    <t>02661838001278</t>
  </si>
  <si>
    <t>Spiraea Nipponica</t>
  </si>
  <si>
    <t>36</t>
  </si>
  <si>
    <t>026618380012791</t>
  </si>
  <si>
    <t>Spiraea cinerea 'Grefsheim'</t>
  </si>
  <si>
    <t>37</t>
  </si>
  <si>
    <t>02661838001279</t>
  </si>
  <si>
    <t>Bergenia cordifolia.</t>
  </si>
  <si>
    <t>38</t>
  </si>
  <si>
    <t>02661838001280</t>
  </si>
  <si>
    <t>Iris barbata</t>
  </si>
  <si>
    <t>39</t>
  </si>
  <si>
    <t>02661838001281</t>
  </si>
  <si>
    <t>40</t>
  </si>
  <si>
    <t>02661838001282145</t>
  </si>
  <si>
    <t>Geranium grandiflorum</t>
  </si>
  <si>
    <t>41</t>
  </si>
  <si>
    <t>02661838001283</t>
  </si>
  <si>
    <t>SORBUS AUCUPARIA</t>
  </si>
  <si>
    <t>42</t>
  </si>
  <si>
    <t>026618380012831</t>
  </si>
  <si>
    <t>TILIA CORDATA 'GREENSPIRE'</t>
  </si>
  <si>
    <t>43</t>
  </si>
  <si>
    <t>44</t>
  </si>
  <si>
    <t>02653072001</t>
  </si>
  <si>
    <t>Rosa bodendecker 'Sea Foam'</t>
  </si>
  <si>
    <t>45</t>
  </si>
  <si>
    <t>02653072002</t>
  </si>
  <si>
    <t>Astilbe japonica 'Deutschland'</t>
  </si>
  <si>
    <t>46</t>
  </si>
  <si>
    <t>184202111</t>
  </si>
  <si>
    <t>Zakotvenie dreviny troma a viac kolmi pri priemere kolov do 100 mm pri dľžke kolov do 2 m</t>
  </si>
  <si>
    <t>47</t>
  </si>
  <si>
    <t>184401111</t>
  </si>
  <si>
    <t>Príprava dreviny na presadenie v rovine alebo na svahu nad 1:5 priemer balu nad 600 do 800 mm</t>
  </si>
  <si>
    <t>48</t>
  </si>
  <si>
    <t>1031130000</t>
  </si>
  <si>
    <t>Rašelina záhradnícka a kompostová  tr. II.</t>
  </si>
  <si>
    <t>49</t>
  </si>
  <si>
    <t>184501111</t>
  </si>
  <si>
    <t>Zhotovenie obalu kmeňa stromu z juty v jednej vrstve v rovine alebo na svahu do 1:5</t>
  </si>
  <si>
    <t>50</t>
  </si>
  <si>
    <t>185851111</t>
  </si>
  <si>
    <t>Dovoz vody pre zálievku rastlín na vzdialenosť do 6000 m</t>
  </si>
  <si>
    <t>Zakladanie</t>
  </si>
  <si>
    <t>51</t>
  </si>
  <si>
    <t>011</t>
  </si>
  <si>
    <t>272313511</t>
  </si>
  <si>
    <t xml:space="preserve">Betón základových konštrukcií prostý tr.C 10/12, 5 </t>
  </si>
  <si>
    <t>52</t>
  </si>
  <si>
    <t>272313611</t>
  </si>
  <si>
    <t>Betón základových konštrukcií prostý tr.C 16/20</t>
  </si>
  <si>
    <t>53</t>
  </si>
  <si>
    <t>279313611</t>
  </si>
  <si>
    <t>Betón základových múrov, prostý tr.C 16/20</t>
  </si>
  <si>
    <t>54</t>
  </si>
  <si>
    <t>279351107</t>
  </si>
  <si>
    <t>Debnenie základových múrov obojstranné zhotovenie-tradičné</t>
  </si>
  <si>
    <t>55</t>
  </si>
  <si>
    <t>279351108</t>
  </si>
  <si>
    <t>Debnenie základových múrov obojstranné odstránenie-tradičné</t>
  </si>
  <si>
    <t>Zvislé a kompletné konštrukcie</t>
  </si>
  <si>
    <t>56</t>
  </si>
  <si>
    <t>311321815</t>
  </si>
  <si>
    <t>Príplatok za pohľadový betón (v prírodnej farbe drviny a prísad).</t>
  </si>
  <si>
    <t>57</t>
  </si>
  <si>
    <t>015</t>
  </si>
  <si>
    <t>327215211</t>
  </si>
  <si>
    <t>Murivo na sucho z lomového kameňa upraveného jednostranne lícované</t>
  </si>
  <si>
    <t>58</t>
  </si>
  <si>
    <t>330321410</t>
  </si>
  <si>
    <t>Betón stĺpov a pilierov, ťahadiel, rámových stojok, vzpier, železový (bez výstuže) tr.C 25/30</t>
  </si>
  <si>
    <t>59</t>
  </si>
  <si>
    <t>331351103</t>
  </si>
  <si>
    <t>Debnenie hranatých stĺpov prierezu pravouhlého štvuruholníka zhotovenie-tradičné</t>
  </si>
  <si>
    <t>60</t>
  </si>
  <si>
    <t>331351104</t>
  </si>
  <si>
    <t>Debnenie hranatých stĺpov prierezu pravouhlého štvuruholníka odstránenie-tradičné</t>
  </si>
  <si>
    <t>61</t>
  </si>
  <si>
    <t>331361821</t>
  </si>
  <si>
    <t>Výstuž stĺpov, pilierov, stojok z bet. ocele 10505</t>
  </si>
  <si>
    <t>Vodorovné konštrukcie</t>
  </si>
  <si>
    <t>62</t>
  </si>
  <si>
    <t>434311115</t>
  </si>
  <si>
    <t>Stupne dusané z betónu bez poteru, so zahladením povrchu tr.C 16/20</t>
  </si>
  <si>
    <t>m</t>
  </si>
  <si>
    <t>63</t>
  </si>
  <si>
    <t>434351141</t>
  </si>
  <si>
    <t>Debnenie stupňov na podstupňovej doske alebo na teréne pôdorysne priamočiarych zhotovenie</t>
  </si>
  <si>
    <t>64</t>
  </si>
  <si>
    <t>434351142</t>
  </si>
  <si>
    <t>Debnenie stupňov na podstupňovej doske alebo na teréne pôdorysne priamočiarych odstránenie</t>
  </si>
  <si>
    <t>65</t>
  </si>
  <si>
    <t>451577777</t>
  </si>
  <si>
    <t>Podklad pod dlažbu v ploche vodorovnej alebo v sklone do 1:5 hr. 30-100 mm z kameniva ťaženého</t>
  </si>
  <si>
    <t>66</t>
  </si>
  <si>
    <t>451579777</t>
  </si>
  <si>
    <t>Príplatok za každých ďalších aj začatých 10mm hrúbky podkladu alebo lôžka nad 100mm z kam. ťaženého</t>
  </si>
  <si>
    <t>67</t>
  </si>
  <si>
    <t>321</t>
  </si>
  <si>
    <t>457971111</t>
  </si>
  <si>
    <t>Zriadenie vrstvy z geotextílie s presahom, so sklonom do 1:5, šírky geotextílie do 3 m</t>
  </si>
  <si>
    <t>68</t>
  </si>
  <si>
    <t>6936651600</t>
  </si>
  <si>
    <t>Komunikácie</t>
  </si>
  <si>
    <t>69</t>
  </si>
  <si>
    <t>564251111</t>
  </si>
  <si>
    <t>Podklad alebo podsyp zo štrkopiesku s rozprestretím, vlhčením a zhutnením po zhutnení hr.150 mm</t>
  </si>
  <si>
    <t>70</t>
  </si>
  <si>
    <t>564261111</t>
  </si>
  <si>
    <t>Podklad alebo podsyp zo štrkopiesku s rozprestretím, vlhčením a zhutnením po zhutnení hr.200 mm</t>
  </si>
  <si>
    <t>71</t>
  </si>
  <si>
    <t>582126115</t>
  </si>
  <si>
    <t>72</t>
  </si>
  <si>
    <t>591111111</t>
  </si>
  <si>
    <t>Kladenie dlažby z kociek do lôžka z kameniva ťaženého</t>
  </si>
  <si>
    <t>73</t>
  </si>
  <si>
    <t>5922911600</t>
  </si>
  <si>
    <t xml:space="preserve">Zámková dlažba </t>
  </si>
  <si>
    <t>Úpravy povrchov, podlahy, osadenie</t>
  </si>
  <si>
    <t>74</t>
  </si>
  <si>
    <t>014</t>
  </si>
  <si>
    <t>622454521</t>
  </si>
  <si>
    <t>Oprava vonk.omietok cementových v množstve opravovanej plochy do 50% štukových hladených</t>
  </si>
  <si>
    <t>75</t>
  </si>
  <si>
    <t>631351101</t>
  </si>
  <si>
    <t>Debnenie stien, rýh a otvorov v podlahách zhotovenie</t>
  </si>
  <si>
    <t>76</t>
  </si>
  <si>
    <t>631351102</t>
  </si>
  <si>
    <t>Debnenie stien, rýh a otvorov v podlahách odstránenie</t>
  </si>
  <si>
    <t>Ostatné konštrukcie a práce-búranie</t>
  </si>
  <si>
    <t>77</t>
  </si>
  <si>
    <t>916531111</t>
  </si>
  <si>
    <t>Osadenie záhon. obrubníka betón., do lôžka z bet. pros. tr. C 10/12,5 bez bočnej opory</t>
  </si>
  <si>
    <t>78</t>
  </si>
  <si>
    <t>5921745000</t>
  </si>
  <si>
    <t xml:space="preserve">Obrubníkzáhonový </t>
  </si>
  <si>
    <t>81</t>
  </si>
  <si>
    <t>917831511</t>
  </si>
  <si>
    <t>Osadzovanie palisád hranatých betónových do betónu dĺžky 40cm - do radu</t>
  </si>
  <si>
    <t>82</t>
  </si>
  <si>
    <t>5922901860</t>
  </si>
  <si>
    <t>palisáda  12/18/50 cm, sivá</t>
  </si>
  <si>
    <t>83</t>
  </si>
  <si>
    <t>917832111</t>
  </si>
  <si>
    <t xml:space="preserve">Osadenie chodník. obrub. betón. stojatého bez bočnej opory z betónu prostého tr. C 10/12, 5 </t>
  </si>
  <si>
    <t>84</t>
  </si>
  <si>
    <t>5921745200</t>
  </si>
  <si>
    <t>Obrubník betónový cestný</t>
  </si>
  <si>
    <t>85</t>
  </si>
  <si>
    <t>935316111</t>
  </si>
  <si>
    <t>Odvodňovací žľabprefabrikovaný osadený do betónového lôžka</t>
  </si>
  <si>
    <t>86</t>
  </si>
  <si>
    <t>013</t>
  </si>
  <si>
    <t>979081111</t>
  </si>
  <si>
    <t>Odvoz sutiny a vybúraných hmôt na skládku do 1 km</t>
  </si>
  <si>
    <t>87</t>
  </si>
  <si>
    <t>979089012</t>
  </si>
  <si>
    <t>Poplatok za skladovanie - betón, tehly, dlaždice (17 01 ), ostatné</t>
  </si>
  <si>
    <t>99</t>
  </si>
  <si>
    <t>Presun hmôt HSV</t>
  </si>
  <si>
    <t>88</t>
  </si>
  <si>
    <t>998223011</t>
  </si>
  <si>
    <t>Presun hmôt pre pozemné komunikácie s krytom dláždeným (822 2.3, 822 5.3) akejkoľvek dĺžky objektu</t>
  </si>
  <si>
    <t>Práce a dodávky PSV</t>
  </si>
  <si>
    <t>767</t>
  </si>
  <si>
    <t>Konštrukcie doplnkové kovové</t>
  </si>
  <si>
    <t>90</t>
  </si>
  <si>
    <t>767161210</t>
  </si>
  <si>
    <t>Montáž zábradlia rovného z rúrok na oceľovú konštrukciu, s hmotnosťou 1 m zábradlia do 20 kg</t>
  </si>
  <si>
    <t>91</t>
  </si>
  <si>
    <t>5531432302125</t>
  </si>
  <si>
    <t xml:space="preserve">Dodávka zábradlia </t>
  </si>
  <si>
    <t>bm</t>
  </si>
  <si>
    <t>92</t>
  </si>
  <si>
    <t>767161210456</t>
  </si>
  <si>
    <t>Dodávka a montáž kôš</t>
  </si>
  <si>
    <t>93</t>
  </si>
  <si>
    <t>767161210457</t>
  </si>
  <si>
    <t>Dodávka a montáž lavička</t>
  </si>
  <si>
    <t>96</t>
  </si>
  <si>
    <t>767996802</t>
  </si>
  <si>
    <t>Demontáž ostatných doplnkov stavieb s hmotnosťou jednotlivých dielov konštr. nad 50 do 100 kg 0,001t</t>
  </si>
  <si>
    <t>Práce a dodávky M</t>
  </si>
  <si>
    <t>21-M</t>
  </si>
  <si>
    <t>Elektromontáže</t>
  </si>
  <si>
    <t>97</t>
  </si>
  <si>
    <t>921</t>
  </si>
  <si>
    <t>210010005125</t>
  </si>
  <si>
    <t xml:space="preserve">dodávka a montáž kabeláž k svietidlám vrátane kábelových rýh </t>
  </si>
  <si>
    <t>kpl</t>
  </si>
  <si>
    <t>2100100051261</t>
  </si>
  <si>
    <t>dodávka a montáž reflektor pre vodný tok</t>
  </si>
  <si>
    <t>100</t>
  </si>
  <si>
    <t>210010005127</t>
  </si>
  <si>
    <t>dodávka a montáž stĺpikové svietidlo</t>
  </si>
  <si>
    <t>VÝKAZ VÝMER</t>
  </si>
  <si>
    <t>KRYCÍ LIST - VÝKAZ VÝMER</t>
  </si>
  <si>
    <t>Echinacea purpurea 'Alba'</t>
  </si>
  <si>
    <t>Rosa bodendecker 'The Fairy'</t>
  </si>
  <si>
    <t>Geotextílie netkané polypropylénové Tatratex pp 500</t>
  </si>
  <si>
    <t>Kryt cementobetónový vystužený letiskových plôch TEVYCED skupiny L hr. 150 mm</t>
  </si>
  <si>
    <t>Obec Skároš</t>
  </si>
  <si>
    <t>arch&amp;crafts, s.r.o.</t>
  </si>
  <si>
    <t xml:space="preserve">Dátum: </t>
  </si>
  <si>
    <t>11.8.2014</t>
  </si>
  <si>
    <t>Ing. Peter Vaňo</t>
  </si>
  <si>
    <r>
      <rPr>
        <sz val="8"/>
        <color indexed="9"/>
        <rFont val="Arial CE"/>
        <family val="0"/>
      </rPr>
      <t>.</t>
    </r>
    <r>
      <rPr>
        <sz val="8"/>
        <rFont val="Arial CE"/>
        <family val="0"/>
      </rPr>
      <t>00324701</t>
    </r>
  </si>
  <si>
    <t xml:space="preserve">Komplexný architektonický návrh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</si>
</sst>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;\-#,##0.000"/>
    <numFmt numFmtId="176" formatCode="#,##0.00000;\-#,##0.00000"/>
    <numFmt numFmtId="177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0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3" fillId="0" borderId="19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2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4" fontId="0" fillId="0" borderId="27" xfId="0" applyNumberFormat="1" applyFont="1" applyBorder="1" applyAlignment="1" applyProtection="1">
      <alignment horizontal="right" vertical="center"/>
      <protection/>
    </xf>
    <xf numFmtId="173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5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73" fontId="3" fillId="0" borderId="27" xfId="0" applyNumberFormat="1" applyFont="1" applyBorder="1" applyAlignment="1" applyProtection="1">
      <alignment horizontal="right" vertical="center"/>
      <protection/>
    </xf>
    <xf numFmtId="174" fontId="3" fillId="0" borderId="28" xfId="0" applyNumberFormat="1" applyFont="1" applyBorder="1" applyAlignment="1" applyProtection="1">
      <alignment horizontal="right" vertical="center"/>
      <protection/>
    </xf>
    <xf numFmtId="174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75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5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75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72" fontId="2" fillId="34" borderId="40" xfId="0" applyNumberFormat="1" applyFont="1" applyFill="1" applyBorder="1" applyAlignment="1" applyProtection="1">
      <alignment horizontal="center" vertical="center"/>
      <protection/>
    </xf>
    <xf numFmtId="172" fontId="2" fillId="34" borderId="6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175" fontId="1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75" fontId="19" fillId="0" borderId="0" xfId="0" applyNumberFormat="1" applyFont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177" fontId="19" fillId="0" borderId="0" xfId="0" applyNumberFormat="1" applyFont="1" applyAlignment="1" applyProtection="1">
      <alignment horizontal="right" vertical="center"/>
      <protection/>
    </xf>
    <xf numFmtId="173" fontId="1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" fontId="3" fillId="0" borderId="26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4" fontId="9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9">
      <selection activeCell="U5" sqref="U5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2:19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4"/>
      <c r="B2" s="5"/>
      <c r="C2" s="5"/>
      <c r="D2" s="163"/>
      <c r="E2" s="163"/>
      <c r="F2" s="163"/>
      <c r="G2" s="164" t="s">
        <v>413</v>
      </c>
      <c r="H2" s="163"/>
      <c r="I2" s="163"/>
      <c r="J2" s="163"/>
      <c r="K2" s="163"/>
      <c r="L2" s="163"/>
      <c r="M2" s="163"/>
      <c r="N2" s="163"/>
      <c r="O2" s="165"/>
      <c r="P2" s="163"/>
      <c r="Q2" s="163"/>
      <c r="R2" s="163"/>
      <c r="S2" s="6"/>
    </row>
    <row r="3" spans="1:19" ht="12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17.25" customHeight="1">
      <c r="A5" s="13"/>
      <c r="B5" s="14" t="s">
        <v>0</v>
      </c>
      <c r="C5" s="14"/>
      <c r="D5" s="14"/>
      <c r="E5" s="15" t="s">
        <v>1</v>
      </c>
      <c r="F5" s="16"/>
      <c r="G5" s="16"/>
      <c r="H5" s="16"/>
      <c r="I5" s="16"/>
      <c r="J5" s="17"/>
      <c r="K5" s="14"/>
      <c r="L5" s="14"/>
      <c r="M5" s="14"/>
      <c r="N5" s="14"/>
      <c r="O5" s="14" t="s">
        <v>2</v>
      </c>
      <c r="P5" s="15" t="s">
        <v>3</v>
      </c>
      <c r="Q5" s="18"/>
      <c r="R5" s="17"/>
      <c r="S5" s="19"/>
    </row>
    <row r="6" spans="1:19" ht="17.25" customHeight="1" hidden="1">
      <c r="A6" s="13"/>
      <c r="B6" s="14" t="s">
        <v>4</v>
      </c>
      <c r="C6" s="14"/>
      <c r="D6" s="14"/>
      <c r="E6" s="20" t="s">
        <v>5</v>
      </c>
      <c r="F6" s="14"/>
      <c r="G6" s="14"/>
      <c r="H6" s="14"/>
      <c r="I6" s="14"/>
      <c r="J6" s="21"/>
      <c r="K6" s="14"/>
      <c r="L6" s="14"/>
      <c r="M6" s="14"/>
      <c r="N6" s="14"/>
      <c r="O6" s="14"/>
      <c r="P6" s="22"/>
      <c r="Q6" s="23"/>
      <c r="R6" s="21"/>
      <c r="S6" s="19"/>
    </row>
    <row r="7" spans="1:19" ht="15.75" customHeight="1">
      <c r="A7" s="13"/>
      <c r="B7" s="14" t="s">
        <v>6</v>
      </c>
      <c r="C7" s="14"/>
      <c r="D7" s="14"/>
      <c r="E7" s="20" t="s">
        <v>424</v>
      </c>
      <c r="F7" s="14"/>
      <c r="G7" s="14"/>
      <c r="H7" s="14"/>
      <c r="I7" s="14"/>
      <c r="J7" s="21"/>
      <c r="K7" s="14"/>
      <c r="L7" s="14"/>
      <c r="M7" s="14"/>
      <c r="N7" s="14"/>
      <c r="O7" s="14" t="s">
        <v>7</v>
      </c>
      <c r="P7" s="20"/>
      <c r="Q7" s="23"/>
      <c r="R7" s="21"/>
      <c r="S7" s="19"/>
    </row>
    <row r="8" spans="1:19" ht="17.25" customHeight="1" hidden="1">
      <c r="A8" s="13"/>
      <c r="B8" s="14" t="s">
        <v>8</v>
      </c>
      <c r="C8" s="14"/>
      <c r="D8" s="14"/>
      <c r="E8" s="20" t="s">
        <v>9</v>
      </c>
      <c r="F8" s="14"/>
      <c r="G8" s="14"/>
      <c r="H8" s="14"/>
      <c r="I8" s="14"/>
      <c r="J8" s="21"/>
      <c r="K8" s="14"/>
      <c r="L8" s="14"/>
      <c r="M8" s="14"/>
      <c r="N8" s="14"/>
      <c r="O8" s="14"/>
      <c r="P8" s="22"/>
      <c r="Q8" s="23"/>
      <c r="R8" s="21"/>
      <c r="S8" s="19"/>
    </row>
    <row r="9" spans="1:19" ht="15.75" customHeight="1">
      <c r="A9" s="13"/>
      <c r="B9" s="14" t="s">
        <v>10</v>
      </c>
      <c r="C9" s="14"/>
      <c r="D9" s="14"/>
      <c r="E9" s="24" t="s">
        <v>3</v>
      </c>
      <c r="F9" s="25"/>
      <c r="G9" s="25"/>
      <c r="H9" s="25"/>
      <c r="I9" s="25"/>
      <c r="J9" s="26"/>
      <c r="K9" s="14"/>
      <c r="L9" s="14"/>
      <c r="M9" s="14"/>
      <c r="N9" s="14"/>
      <c r="O9" s="14" t="s">
        <v>11</v>
      </c>
      <c r="P9" s="27" t="s">
        <v>12</v>
      </c>
      <c r="Q9" s="28"/>
      <c r="R9" s="26"/>
      <c r="S9" s="19"/>
    </row>
    <row r="10" spans="1:19" ht="17.25" customHeight="1" hidden="1">
      <c r="A10" s="13"/>
      <c r="B10" s="14" t="s">
        <v>13</v>
      </c>
      <c r="C10" s="14"/>
      <c r="D10" s="14"/>
      <c r="E10" s="29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3"/>
      <c r="Q10" s="23"/>
      <c r="R10" s="14"/>
      <c r="S10" s="19"/>
    </row>
    <row r="11" spans="1:19" ht="17.25" customHeight="1" hidden="1">
      <c r="A11" s="13"/>
      <c r="B11" s="14" t="s">
        <v>14</v>
      </c>
      <c r="C11" s="14"/>
      <c r="D11" s="14"/>
      <c r="E11" s="29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3"/>
      <c r="Q11" s="23"/>
      <c r="R11" s="14"/>
      <c r="S11" s="19"/>
    </row>
    <row r="12" spans="1:19" ht="17.25" customHeight="1" hidden="1">
      <c r="A12" s="13"/>
      <c r="B12" s="14" t="s">
        <v>15</v>
      </c>
      <c r="C12" s="14"/>
      <c r="D12" s="14"/>
      <c r="E12" s="29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3"/>
      <c r="Q12" s="23"/>
      <c r="R12" s="14"/>
      <c r="S12" s="19"/>
    </row>
    <row r="13" spans="1:19" ht="17.25" customHeight="1" hidden="1">
      <c r="A13" s="13"/>
      <c r="B13" s="14"/>
      <c r="C13" s="14"/>
      <c r="D13" s="14"/>
      <c r="E13" s="29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3"/>
      <c r="Q13" s="23"/>
      <c r="R13" s="14"/>
      <c r="S13" s="19"/>
    </row>
    <row r="14" spans="1:19" ht="17.25" customHeight="1" hidden="1">
      <c r="A14" s="13"/>
      <c r="B14" s="14"/>
      <c r="C14" s="14"/>
      <c r="D14" s="14"/>
      <c r="E14" s="29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3"/>
      <c r="Q14" s="23"/>
      <c r="R14" s="14"/>
      <c r="S14" s="19"/>
    </row>
    <row r="15" spans="1:19" ht="17.25" customHeight="1" hidden="1">
      <c r="A15" s="13"/>
      <c r="B15" s="14"/>
      <c r="C15" s="14"/>
      <c r="D15" s="14"/>
      <c r="E15" s="29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3"/>
      <c r="Q15" s="23"/>
      <c r="R15" s="14"/>
      <c r="S15" s="19"/>
    </row>
    <row r="16" spans="1:19" ht="17.25" customHeight="1" hidden="1">
      <c r="A16" s="13"/>
      <c r="B16" s="14"/>
      <c r="C16" s="14"/>
      <c r="D16" s="14"/>
      <c r="E16" s="29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3"/>
      <c r="Q16" s="23"/>
      <c r="R16" s="14"/>
      <c r="S16" s="19"/>
    </row>
    <row r="17" spans="1:19" ht="17.25" customHeight="1" hidden="1">
      <c r="A17" s="13"/>
      <c r="B17" s="14"/>
      <c r="C17" s="14"/>
      <c r="D17" s="14"/>
      <c r="E17" s="29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3"/>
      <c r="Q17" s="23"/>
      <c r="R17" s="14"/>
      <c r="S17" s="19"/>
    </row>
    <row r="18" spans="1:19" ht="17.25" customHeight="1" hidden="1">
      <c r="A18" s="13"/>
      <c r="B18" s="14"/>
      <c r="C18" s="14"/>
      <c r="D18" s="14"/>
      <c r="E18" s="29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3"/>
      <c r="Q18" s="23"/>
      <c r="R18" s="14"/>
      <c r="S18" s="19"/>
    </row>
    <row r="19" spans="1:19" ht="17.25" customHeight="1" hidden="1">
      <c r="A19" s="13"/>
      <c r="B19" s="14"/>
      <c r="C19" s="14"/>
      <c r="D19" s="14"/>
      <c r="E19" s="29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3"/>
      <c r="Q19" s="23"/>
      <c r="R19" s="14"/>
      <c r="S19" s="19"/>
    </row>
    <row r="20" spans="1:19" ht="17.25" customHeight="1" hidden="1">
      <c r="A20" s="13"/>
      <c r="B20" s="14"/>
      <c r="C20" s="14"/>
      <c r="D20" s="14"/>
      <c r="E20" s="29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3"/>
      <c r="Q20" s="23"/>
      <c r="R20" s="14"/>
      <c r="S20" s="19"/>
    </row>
    <row r="21" spans="1:19" ht="17.25" customHeight="1" hidden="1">
      <c r="A21" s="13"/>
      <c r="B21" s="14"/>
      <c r="C21" s="14"/>
      <c r="D21" s="14"/>
      <c r="E21" s="29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3"/>
      <c r="Q21" s="23"/>
      <c r="R21" s="14"/>
      <c r="S21" s="19"/>
    </row>
    <row r="22" spans="1:19" ht="17.25" customHeight="1" hidden="1">
      <c r="A22" s="13"/>
      <c r="B22" s="14"/>
      <c r="C22" s="14"/>
      <c r="D22" s="14"/>
      <c r="E22" s="29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3"/>
      <c r="Q22" s="23"/>
      <c r="R22" s="14"/>
      <c r="S22" s="19"/>
    </row>
    <row r="23" spans="1:19" ht="17.25" customHeight="1" hidden="1">
      <c r="A23" s="13"/>
      <c r="B23" s="14"/>
      <c r="C23" s="14"/>
      <c r="D23" s="14"/>
      <c r="E23" s="29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3"/>
      <c r="Q23" s="23"/>
      <c r="R23" s="14"/>
      <c r="S23" s="19"/>
    </row>
    <row r="24" spans="1:19" ht="17.25" customHeight="1" hidden="1">
      <c r="A24" s="13"/>
      <c r="B24" s="14"/>
      <c r="C24" s="14"/>
      <c r="D24" s="14"/>
      <c r="E24" s="29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3"/>
      <c r="Q24" s="23"/>
      <c r="R24" s="14"/>
      <c r="S24" s="19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9"/>
    </row>
    <row r="26" spans="1:19" ht="17.25" customHeight="1">
      <c r="A26" s="13"/>
      <c r="B26" s="14" t="s">
        <v>18</v>
      </c>
      <c r="C26" s="14"/>
      <c r="D26" s="14"/>
      <c r="E26" s="15" t="s">
        <v>418</v>
      </c>
      <c r="F26" s="16"/>
      <c r="G26" s="16"/>
      <c r="H26" s="16"/>
      <c r="I26" s="16"/>
      <c r="J26" s="17"/>
      <c r="K26" s="14"/>
      <c r="L26" s="14"/>
      <c r="M26" s="14"/>
      <c r="N26" s="14"/>
      <c r="O26" s="166" t="s">
        <v>423</v>
      </c>
      <c r="P26" s="167">
        <v>2021245006</v>
      </c>
      <c r="Q26" s="168"/>
      <c r="R26" s="169"/>
      <c r="S26" s="19"/>
    </row>
    <row r="27" spans="1:19" ht="17.25" customHeight="1">
      <c r="A27" s="13"/>
      <c r="B27" s="14" t="s">
        <v>19</v>
      </c>
      <c r="C27" s="14"/>
      <c r="D27" s="14"/>
      <c r="E27" s="20" t="s">
        <v>422</v>
      </c>
      <c r="F27" s="14"/>
      <c r="G27" s="14"/>
      <c r="H27" s="14"/>
      <c r="I27" s="14"/>
      <c r="J27" s="21"/>
      <c r="K27" s="14"/>
      <c r="L27" s="14"/>
      <c r="M27" s="14"/>
      <c r="N27" s="14"/>
      <c r="O27" s="30"/>
      <c r="P27" s="31"/>
      <c r="Q27" s="32"/>
      <c r="R27" s="33"/>
      <c r="S27" s="19"/>
    </row>
    <row r="28" spans="1:19" ht="17.25" customHeight="1">
      <c r="A28" s="13"/>
      <c r="B28" s="14" t="s">
        <v>20</v>
      </c>
      <c r="C28" s="14"/>
      <c r="D28" s="14"/>
      <c r="E28" s="20" t="s">
        <v>419</v>
      </c>
      <c r="F28" s="14"/>
      <c r="G28" s="14"/>
      <c r="H28" s="14"/>
      <c r="I28" s="14"/>
      <c r="J28" s="21"/>
      <c r="K28" s="14"/>
      <c r="L28" s="14"/>
      <c r="M28" s="14"/>
      <c r="N28" s="14"/>
      <c r="O28" s="30"/>
      <c r="P28" s="31"/>
      <c r="Q28" s="32"/>
      <c r="R28" s="33"/>
      <c r="S28" s="19"/>
    </row>
    <row r="29" spans="1:19" ht="17.25" customHeight="1">
      <c r="A29" s="13"/>
      <c r="B29" s="14"/>
      <c r="C29" s="14"/>
      <c r="D29" s="14"/>
      <c r="E29" s="27"/>
      <c r="F29" s="25"/>
      <c r="G29" s="25"/>
      <c r="H29" s="25"/>
      <c r="I29" s="25"/>
      <c r="J29" s="26"/>
      <c r="K29" s="14"/>
      <c r="L29" s="14"/>
      <c r="M29" s="14"/>
      <c r="N29" s="14"/>
      <c r="O29" s="23"/>
      <c r="P29" s="23"/>
      <c r="Q29" s="23"/>
      <c r="R29" s="14"/>
      <c r="S29" s="19"/>
    </row>
    <row r="30" spans="1:19" ht="17.25" customHeight="1">
      <c r="A30" s="13"/>
      <c r="B30" s="14"/>
      <c r="C30" s="14"/>
      <c r="D30" s="14"/>
      <c r="E30" s="34" t="s">
        <v>21</v>
      </c>
      <c r="F30" s="14"/>
      <c r="G30" s="14" t="s">
        <v>22</v>
      </c>
      <c r="H30" s="14"/>
      <c r="I30" s="14"/>
      <c r="J30" s="14"/>
      <c r="K30" s="14"/>
      <c r="L30" s="14"/>
      <c r="M30" s="14"/>
      <c r="N30" s="14"/>
      <c r="O30" s="34" t="s">
        <v>23</v>
      </c>
      <c r="P30" s="23"/>
      <c r="Q30" s="23"/>
      <c r="R30" s="35"/>
      <c r="S30" s="19"/>
    </row>
    <row r="31" spans="1:19" ht="17.25" customHeight="1">
      <c r="A31" s="13"/>
      <c r="B31" s="14"/>
      <c r="C31" s="14"/>
      <c r="D31" s="14"/>
      <c r="E31" s="30"/>
      <c r="F31" s="14"/>
      <c r="G31" s="31" t="s">
        <v>24</v>
      </c>
      <c r="H31" s="36"/>
      <c r="I31" s="37"/>
      <c r="J31" s="14"/>
      <c r="K31" s="14"/>
      <c r="L31" s="14"/>
      <c r="M31" s="14"/>
      <c r="N31" s="14"/>
      <c r="O31" s="38" t="s">
        <v>421</v>
      </c>
      <c r="P31" s="23"/>
      <c r="Q31" s="23"/>
      <c r="R31" s="39"/>
      <c r="S31" s="19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26</v>
      </c>
      <c r="B34" s="48"/>
      <c r="C34" s="48"/>
      <c r="D34" s="49"/>
      <c r="E34" s="50" t="s">
        <v>27</v>
      </c>
      <c r="F34" s="49"/>
      <c r="G34" s="50" t="s">
        <v>28</v>
      </c>
      <c r="H34" s="48"/>
      <c r="I34" s="49"/>
      <c r="J34" s="50" t="s">
        <v>29</v>
      </c>
      <c r="K34" s="48"/>
      <c r="L34" s="50" t="s">
        <v>30</v>
      </c>
      <c r="M34" s="48"/>
      <c r="N34" s="48"/>
      <c r="O34" s="49"/>
      <c r="P34" s="50" t="s">
        <v>31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32</v>
      </c>
      <c r="F36" s="44"/>
      <c r="G36" s="44"/>
      <c r="H36" s="44"/>
      <c r="I36" s="44"/>
      <c r="J36" s="61" t="s">
        <v>33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34</v>
      </c>
      <c r="B37" s="63"/>
      <c r="C37" s="64" t="s">
        <v>35</v>
      </c>
      <c r="D37" s="65"/>
      <c r="E37" s="65"/>
      <c r="F37" s="66"/>
      <c r="G37" s="62" t="s">
        <v>36</v>
      </c>
      <c r="H37" s="67"/>
      <c r="I37" s="64" t="s">
        <v>37</v>
      </c>
      <c r="J37" s="65"/>
      <c r="K37" s="65"/>
      <c r="L37" s="62" t="s">
        <v>38</v>
      </c>
      <c r="M37" s="67"/>
      <c r="N37" s="64" t="s">
        <v>39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40</v>
      </c>
      <c r="C38" s="17"/>
      <c r="D38" s="70" t="s">
        <v>41</v>
      </c>
      <c r="E38" s="71">
        <v>0</v>
      </c>
      <c r="F38" s="72"/>
      <c r="G38" s="68">
        <v>8</v>
      </c>
      <c r="H38" s="73" t="s">
        <v>42</v>
      </c>
      <c r="I38" s="33"/>
      <c r="J38" s="74">
        <v>0</v>
      </c>
      <c r="K38" s="75"/>
      <c r="L38" s="68">
        <v>13</v>
      </c>
      <c r="M38" s="31" t="s">
        <v>43</v>
      </c>
      <c r="N38" s="36"/>
      <c r="O38" s="36"/>
      <c r="P38" s="76">
        <f>M48</f>
        <v>20</v>
      </c>
      <c r="Q38" s="77" t="s">
        <v>44</v>
      </c>
      <c r="R38" s="71">
        <v>0</v>
      </c>
      <c r="S38" s="72"/>
    </row>
    <row r="39" spans="1:19" ht="20.25" customHeight="1">
      <c r="A39" s="68">
        <v>2</v>
      </c>
      <c r="B39" s="78"/>
      <c r="C39" s="26"/>
      <c r="D39" s="70" t="s">
        <v>45</v>
      </c>
      <c r="E39" s="71">
        <v>0</v>
      </c>
      <c r="F39" s="72"/>
      <c r="G39" s="68">
        <v>9</v>
      </c>
      <c r="H39" s="14" t="s">
        <v>46</v>
      </c>
      <c r="I39" s="70"/>
      <c r="J39" s="74">
        <v>0</v>
      </c>
      <c r="K39" s="75"/>
      <c r="L39" s="68">
        <v>14</v>
      </c>
      <c r="M39" s="31" t="s">
        <v>47</v>
      </c>
      <c r="N39" s="36"/>
      <c r="O39" s="36"/>
      <c r="P39" s="76">
        <f>M48</f>
        <v>20</v>
      </c>
      <c r="Q39" s="77" t="s">
        <v>44</v>
      </c>
      <c r="R39" s="71">
        <v>0</v>
      </c>
      <c r="S39" s="72"/>
    </row>
    <row r="40" spans="1:19" ht="20.25" customHeight="1">
      <c r="A40" s="68">
        <v>3</v>
      </c>
      <c r="B40" s="69" t="s">
        <v>48</v>
      </c>
      <c r="C40" s="17"/>
      <c r="D40" s="70" t="s">
        <v>41</v>
      </c>
      <c r="E40" s="71">
        <f>SUMIF(Rozpocet!O11:O65536,32,Rozpocet!I11:I65536)</f>
        <v>0</v>
      </c>
      <c r="F40" s="72"/>
      <c r="G40" s="68">
        <v>10</v>
      </c>
      <c r="H40" s="73" t="s">
        <v>49</v>
      </c>
      <c r="I40" s="33"/>
      <c r="J40" s="74">
        <v>0</v>
      </c>
      <c r="K40" s="75"/>
      <c r="L40" s="68">
        <v>15</v>
      </c>
      <c r="M40" s="31" t="s">
        <v>50</v>
      </c>
      <c r="N40" s="36"/>
      <c r="O40" s="36"/>
      <c r="P40" s="76">
        <f>M48</f>
        <v>20</v>
      </c>
      <c r="Q40" s="77" t="s">
        <v>44</v>
      </c>
      <c r="R40" s="71">
        <v>0</v>
      </c>
      <c r="S40" s="72"/>
    </row>
    <row r="41" spans="1:19" ht="20.25" customHeight="1">
      <c r="A41" s="68">
        <v>4</v>
      </c>
      <c r="B41" s="78"/>
      <c r="C41" s="26"/>
      <c r="D41" s="70" t="s">
        <v>45</v>
      </c>
      <c r="E41" s="71">
        <f>SUMIF(Rozpocet!O12:O65536,16,Rozpocet!I12:I65536)+SUMIF(Rozpocet!O12:O65536,128,Rozpocet!I12:I65536)</f>
        <v>0</v>
      </c>
      <c r="F41" s="72"/>
      <c r="G41" s="68">
        <v>11</v>
      </c>
      <c r="H41" s="73"/>
      <c r="I41" s="33"/>
      <c r="J41" s="74">
        <v>0</v>
      </c>
      <c r="K41" s="75"/>
      <c r="L41" s="68">
        <v>16</v>
      </c>
      <c r="M41" s="31" t="s">
        <v>51</v>
      </c>
      <c r="N41" s="36"/>
      <c r="O41" s="36"/>
      <c r="P41" s="76">
        <f>M48</f>
        <v>20</v>
      </c>
      <c r="Q41" s="77" t="s">
        <v>44</v>
      </c>
      <c r="R41" s="71">
        <v>0</v>
      </c>
      <c r="S41" s="72"/>
    </row>
    <row r="42" spans="1:19" ht="20.25" customHeight="1">
      <c r="A42" s="68">
        <v>5</v>
      </c>
      <c r="B42" s="69" t="s">
        <v>52</v>
      </c>
      <c r="C42" s="17"/>
      <c r="D42" s="70" t="s">
        <v>41</v>
      </c>
      <c r="E42" s="71">
        <f>SUMIF(Rozpocet!O13:O65536,256,Rozpocet!I13:I65536)</f>
        <v>0</v>
      </c>
      <c r="F42" s="72"/>
      <c r="G42" s="79"/>
      <c r="H42" s="36"/>
      <c r="I42" s="33"/>
      <c r="J42" s="80"/>
      <c r="K42" s="75"/>
      <c r="L42" s="68">
        <v>17</v>
      </c>
      <c r="M42" s="31" t="s">
        <v>53</v>
      </c>
      <c r="N42" s="36"/>
      <c r="O42" s="36"/>
      <c r="P42" s="76">
        <f>M48</f>
        <v>20</v>
      </c>
      <c r="Q42" s="77" t="s">
        <v>44</v>
      </c>
      <c r="R42" s="71">
        <v>0</v>
      </c>
      <c r="S42" s="72"/>
    </row>
    <row r="43" spans="1:19" ht="20.25" customHeight="1">
      <c r="A43" s="68">
        <v>6</v>
      </c>
      <c r="B43" s="78"/>
      <c r="C43" s="26"/>
      <c r="D43" s="70" t="s">
        <v>45</v>
      </c>
      <c r="E43" s="71">
        <f>SUMIF(Rozpocet!O14:O65536,64,Rozpocet!I14:I65536)</f>
        <v>0</v>
      </c>
      <c r="F43" s="72"/>
      <c r="G43" s="79"/>
      <c r="H43" s="36"/>
      <c r="I43" s="33"/>
      <c r="J43" s="80"/>
      <c r="K43" s="75"/>
      <c r="L43" s="68">
        <v>18</v>
      </c>
      <c r="M43" s="73" t="s">
        <v>54</v>
      </c>
      <c r="N43" s="36"/>
      <c r="O43" s="36"/>
      <c r="P43" s="36"/>
      <c r="Q43" s="36"/>
      <c r="R43" s="71">
        <f>SUMIF(Rozpocet!O14:O65536,1024,Rozpocet!I14:I65536)</f>
        <v>0</v>
      </c>
      <c r="S43" s="72"/>
    </row>
    <row r="44" spans="1:19" ht="20.25" customHeight="1">
      <c r="A44" s="68">
        <v>7</v>
      </c>
      <c r="B44" s="81" t="s">
        <v>55</v>
      </c>
      <c r="C44" s="36"/>
      <c r="D44" s="33"/>
      <c r="E44" s="82">
        <f>SUM(E38:E43)</f>
        <v>0</v>
      </c>
      <c r="F44" s="46"/>
      <c r="G44" s="68">
        <v>12</v>
      </c>
      <c r="H44" s="81" t="s">
        <v>56</v>
      </c>
      <c r="I44" s="33"/>
      <c r="J44" s="83">
        <f>SUM(J38:J41)</f>
        <v>0</v>
      </c>
      <c r="K44" s="84"/>
      <c r="L44" s="68">
        <v>19</v>
      </c>
      <c r="M44" s="81" t="s">
        <v>57</v>
      </c>
      <c r="N44" s="36"/>
      <c r="O44" s="36"/>
      <c r="P44" s="36"/>
      <c r="Q44" s="72"/>
      <c r="R44" s="82">
        <f>SUM(R38:R43)</f>
        <v>0</v>
      </c>
      <c r="S44" s="46"/>
    </row>
    <row r="45" spans="1:19" ht="20.25" customHeight="1">
      <c r="A45" s="85">
        <v>20</v>
      </c>
      <c r="B45" s="86" t="s">
        <v>58</v>
      </c>
      <c r="C45" s="87"/>
      <c r="D45" s="88"/>
      <c r="E45" s="89">
        <f>SUMIF(Rozpocet!O14:O65536,512,Rozpocet!I14:I65536)</f>
        <v>0</v>
      </c>
      <c r="F45" s="42"/>
      <c r="G45" s="85">
        <v>21</v>
      </c>
      <c r="H45" s="86" t="s">
        <v>59</v>
      </c>
      <c r="I45" s="88"/>
      <c r="J45" s="90">
        <v>0</v>
      </c>
      <c r="K45" s="91">
        <f>M48</f>
        <v>20</v>
      </c>
      <c r="L45" s="85">
        <v>22</v>
      </c>
      <c r="M45" s="86" t="s">
        <v>60</v>
      </c>
      <c r="N45" s="87"/>
      <c r="O45" s="41"/>
      <c r="P45" s="41"/>
      <c r="Q45" s="41"/>
      <c r="R45" s="89">
        <f>SUMIF(Rozpocet!O14:O65536,"&lt;4",Rozpocet!I14:I65536)+SUMIF(Rozpocet!O14:O65536,"&gt;1024",Rozpocet!I14:I65536)</f>
        <v>0</v>
      </c>
      <c r="S45" s="42"/>
    </row>
    <row r="46" spans="1:19" ht="20.25" customHeight="1">
      <c r="A46" s="92" t="s">
        <v>19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61</v>
      </c>
      <c r="M46" s="49"/>
      <c r="N46" s="64" t="s">
        <v>62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1"/>
      <c r="G47" s="95"/>
      <c r="H47" s="14"/>
      <c r="I47" s="14"/>
      <c r="J47" s="14"/>
      <c r="K47" s="14"/>
      <c r="L47" s="68">
        <v>23</v>
      </c>
      <c r="M47" s="73" t="s">
        <v>63</v>
      </c>
      <c r="N47" s="36"/>
      <c r="O47" s="36"/>
      <c r="P47" s="36"/>
      <c r="Q47" s="72"/>
      <c r="R47" s="82">
        <f>ROUND(E44+J44+R44+E45+J45+R45,2)</f>
        <v>0</v>
      </c>
      <c r="S47" s="46"/>
    </row>
    <row r="48" spans="1:19" ht="20.25" customHeight="1">
      <c r="A48" s="96" t="s">
        <v>64</v>
      </c>
      <c r="B48" s="25"/>
      <c r="C48" s="25"/>
      <c r="D48" s="25"/>
      <c r="E48" s="25"/>
      <c r="F48" s="26"/>
      <c r="G48" s="97" t="s">
        <v>65</v>
      </c>
      <c r="H48" s="25"/>
      <c r="I48" s="25"/>
      <c r="J48" s="25"/>
      <c r="K48" s="25"/>
      <c r="L48" s="68">
        <v>24</v>
      </c>
      <c r="M48" s="98">
        <v>20</v>
      </c>
      <c r="N48" s="33" t="s">
        <v>44</v>
      </c>
      <c r="O48" s="99">
        <f>R47-O49</f>
        <v>0</v>
      </c>
      <c r="P48" s="25" t="s">
        <v>66</v>
      </c>
      <c r="Q48" s="25"/>
      <c r="R48" s="100">
        <v>0</v>
      </c>
      <c r="S48" s="101"/>
    </row>
    <row r="49" spans="1:19" ht="20.25" customHeight="1">
      <c r="A49" s="102" t="s">
        <v>18</v>
      </c>
      <c r="B49" s="16"/>
      <c r="C49" s="16"/>
      <c r="D49" s="16"/>
      <c r="E49" s="16"/>
      <c r="F49" s="17"/>
      <c r="G49" s="103"/>
      <c r="H49" s="16"/>
      <c r="I49" s="16"/>
      <c r="J49" s="16"/>
      <c r="K49" s="16"/>
      <c r="L49" s="68">
        <v>25</v>
      </c>
      <c r="M49" s="98">
        <v>20</v>
      </c>
      <c r="N49" s="33" t="s">
        <v>44</v>
      </c>
      <c r="O49" s="99">
        <f>ROUND(SUMIF(Rozpocet!N14:N65536,M49,Rozpocet!I14:I65536)+SUMIF(P38:P42,M49,R38:R42)+IF(K45=M49,J45,0),2)</f>
        <v>0</v>
      </c>
      <c r="P49" s="36" t="s">
        <v>66</v>
      </c>
      <c r="Q49" s="36"/>
      <c r="R49" s="71">
        <v>0</v>
      </c>
      <c r="S49" s="72"/>
    </row>
    <row r="50" spans="1:19" ht="20.25" customHeight="1">
      <c r="A50" s="13"/>
      <c r="B50" s="14"/>
      <c r="C50" s="14"/>
      <c r="D50" s="14"/>
      <c r="E50" s="14"/>
      <c r="F50" s="21"/>
      <c r="G50" s="95"/>
      <c r="H50" s="14"/>
      <c r="I50" s="14"/>
      <c r="J50" s="14"/>
      <c r="K50" s="14"/>
      <c r="L50" s="85">
        <v>26</v>
      </c>
      <c r="M50" s="104" t="s">
        <v>67</v>
      </c>
      <c r="N50" s="87"/>
      <c r="O50" s="87"/>
      <c r="P50" s="87"/>
      <c r="Q50" s="41"/>
      <c r="R50" s="105">
        <f>R47+R48+R49</f>
        <v>0</v>
      </c>
      <c r="S50" s="106"/>
    </row>
    <row r="51" spans="1:19" ht="20.25" customHeight="1">
      <c r="A51" s="96" t="s">
        <v>68</v>
      </c>
      <c r="B51" s="25"/>
      <c r="C51" s="25"/>
      <c r="D51" s="25"/>
      <c r="E51" s="25"/>
      <c r="F51" s="26"/>
      <c r="G51" s="97" t="s">
        <v>65</v>
      </c>
      <c r="H51" s="25"/>
      <c r="I51" s="25"/>
      <c r="J51" s="25"/>
      <c r="K51" s="25"/>
      <c r="L51" s="62" t="s">
        <v>69</v>
      </c>
      <c r="M51" s="49"/>
      <c r="N51" s="64" t="s">
        <v>70</v>
      </c>
      <c r="O51" s="48"/>
      <c r="P51" s="48"/>
      <c r="Q51" s="48"/>
      <c r="R51" s="107"/>
      <c r="S51" s="51"/>
    </row>
    <row r="52" spans="1:19" ht="20.25" customHeight="1">
      <c r="A52" s="102" t="s">
        <v>20</v>
      </c>
      <c r="B52" s="16"/>
      <c r="C52" s="16"/>
      <c r="D52" s="16"/>
      <c r="E52" s="16"/>
      <c r="F52" s="17"/>
      <c r="G52" s="103"/>
      <c r="H52" s="16"/>
      <c r="I52" s="16"/>
      <c r="J52" s="16"/>
      <c r="K52" s="16"/>
      <c r="L52" s="68">
        <v>27</v>
      </c>
      <c r="M52" s="73" t="s">
        <v>71</v>
      </c>
      <c r="N52" s="36"/>
      <c r="O52" s="36"/>
      <c r="P52" s="36"/>
      <c r="Q52" s="33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1"/>
      <c r="G53" s="95"/>
      <c r="H53" s="14"/>
      <c r="I53" s="14"/>
      <c r="J53" s="14"/>
      <c r="K53" s="14"/>
      <c r="L53" s="68">
        <v>28</v>
      </c>
      <c r="M53" s="73" t="s">
        <v>72</v>
      </c>
      <c r="N53" s="36"/>
      <c r="O53" s="36"/>
      <c r="P53" s="36"/>
      <c r="Q53" s="33"/>
      <c r="R53" s="71">
        <v>0</v>
      </c>
      <c r="S53" s="72"/>
    </row>
    <row r="54" spans="1:19" ht="20.25" customHeight="1">
      <c r="A54" s="108" t="s">
        <v>64</v>
      </c>
      <c r="B54" s="41"/>
      <c r="C54" s="41"/>
      <c r="D54" s="41"/>
      <c r="E54" s="41"/>
      <c r="F54" s="109"/>
      <c r="G54" s="110" t="s">
        <v>65</v>
      </c>
      <c r="H54" s="41"/>
      <c r="I54" s="41"/>
      <c r="J54" s="41"/>
      <c r="K54" s="41"/>
      <c r="L54" s="85">
        <v>29</v>
      </c>
      <c r="M54" s="86" t="s">
        <v>73</v>
      </c>
      <c r="N54" s="87"/>
      <c r="O54" s="87"/>
      <c r="P54" s="87"/>
      <c r="Q54" s="88"/>
      <c r="R54" s="55">
        <v>0</v>
      </c>
      <c r="S54" s="111"/>
    </row>
  </sheetData>
  <sheetProtection/>
  <mergeCells count="1">
    <mergeCell ref="P26:R26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30" sqref="C30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12" t="s">
        <v>74</v>
      </c>
      <c r="B1" s="113"/>
      <c r="C1" s="113"/>
      <c r="D1" s="113"/>
      <c r="E1" s="113"/>
    </row>
    <row r="2" spans="1:5" ht="12" customHeight="1">
      <c r="A2" s="114" t="s">
        <v>75</v>
      </c>
      <c r="B2" s="115" t="str">
        <f>'Krycí list'!E5</f>
        <v>Rekonštrukcia verejného priestranstva v obci Skároš</v>
      </c>
      <c r="C2" s="116"/>
      <c r="D2" s="116"/>
      <c r="E2" s="116"/>
    </row>
    <row r="3" spans="1:5" ht="12" customHeight="1">
      <c r="A3" s="114" t="s">
        <v>76</v>
      </c>
      <c r="B3" s="115" t="str">
        <f>'Krycí list'!E7</f>
        <v>Komplexný architektonický návrh </v>
      </c>
      <c r="C3" s="117"/>
      <c r="D3" s="115"/>
      <c r="E3" s="118"/>
    </row>
    <row r="4" spans="1:5" ht="12" customHeight="1">
      <c r="A4" s="114" t="s">
        <v>77</v>
      </c>
      <c r="B4" s="115" t="str">
        <f>'Krycí list'!E9</f>
        <v> </v>
      </c>
      <c r="C4" s="117"/>
      <c r="D4" s="115"/>
      <c r="E4" s="118"/>
    </row>
    <row r="5" spans="1:5" ht="12" customHeight="1">
      <c r="A5" s="115" t="s">
        <v>78</v>
      </c>
      <c r="B5" s="115" t="str">
        <f>'Krycí list'!P5</f>
        <v> </v>
      </c>
      <c r="C5" s="117"/>
      <c r="D5" s="115"/>
      <c r="E5" s="118"/>
    </row>
    <row r="6" spans="1:5" ht="6" customHeight="1">
      <c r="A6" s="115"/>
      <c r="B6" s="115"/>
      <c r="C6" s="117"/>
      <c r="D6" s="115"/>
      <c r="E6" s="118"/>
    </row>
    <row r="7" spans="1:5" ht="12" customHeight="1">
      <c r="A7" s="115" t="s">
        <v>79</v>
      </c>
      <c r="B7" s="115" t="str">
        <f>'Krycí list'!E26</f>
        <v>Obec Skároš</v>
      </c>
      <c r="C7" s="117"/>
      <c r="D7" s="115"/>
      <c r="E7" s="118"/>
    </row>
    <row r="8" spans="1:5" ht="12" customHeight="1">
      <c r="A8" s="115" t="s">
        <v>80</v>
      </c>
      <c r="B8" s="115" t="str">
        <f>'Krycí list'!E28</f>
        <v>arch&amp;crafts, s.r.o.</v>
      </c>
      <c r="C8" s="117"/>
      <c r="D8" s="115"/>
      <c r="E8" s="118"/>
    </row>
    <row r="9" spans="1:5" ht="12" customHeight="1">
      <c r="A9" s="115" t="s">
        <v>81</v>
      </c>
      <c r="B9" s="115"/>
      <c r="C9" s="117"/>
      <c r="D9" s="115"/>
      <c r="E9" s="118"/>
    </row>
    <row r="10" spans="1:5" ht="6" customHeight="1">
      <c r="A10" s="113"/>
      <c r="B10" s="113"/>
      <c r="C10" s="113"/>
      <c r="D10" s="113"/>
      <c r="E10" s="113"/>
    </row>
    <row r="11" spans="1:5" ht="12" customHeight="1">
      <c r="A11" s="119" t="s">
        <v>82</v>
      </c>
      <c r="B11" s="120" t="s">
        <v>83</v>
      </c>
      <c r="C11" s="121" t="s">
        <v>84</v>
      </c>
      <c r="D11" s="122" t="s">
        <v>85</v>
      </c>
      <c r="E11" s="121" t="s">
        <v>86</v>
      </c>
    </row>
    <row r="12" spans="1:5" ht="12" customHeight="1">
      <c r="A12" s="123">
        <v>1</v>
      </c>
      <c r="B12" s="124">
        <v>2</v>
      </c>
      <c r="C12" s="125">
        <v>3</v>
      </c>
      <c r="D12" s="126">
        <v>4</v>
      </c>
      <c r="E12" s="125">
        <v>5</v>
      </c>
    </row>
    <row r="13" spans="1:5" ht="3.75" customHeight="1">
      <c r="A13" s="127"/>
      <c r="B13" s="127"/>
      <c r="C13" s="127"/>
      <c r="D13" s="127"/>
      <c r="E13" s="127"/>
    </row>
    <row r="14" spans="1:5" s="128" customFormat="1" ht="12.75" customHeight="1">
      <c r="A14" s="129" t="str">
        <f>Rozpocet!D14</f>
        <v>HSV</v>
      </c>
      <c r="B14" s="130" t="str">
        <f>Rozpocet!E14</f>
        <v>Práce a dodávky HSV</v>
      </c>
      <c r="C14" s="131">
        <v>0</v>
      </c>
      <c r="D14" s="131">
        <f>Rozpocet!K14</f>
        <v>221.60511298405993</v>
      </c>
      <c r="E14" s="131">
        <f>Rozpocet!M14</f>
        <v>10</v>
      </c>
    </row>
    <row r="15" spans="1:5" s="128" customFormat="1" ht="12.75" customHeight="1">
      <c r="A15" s="132" t="str">
        <f>Rozpocet!D15</f>
        <v>1</v>
      </c>
      <c r="B15" s="133" t="str">
        <f>Rozpocet!E15</f>
        <v>Zemné práce</v>
      </c>
      <c r="C15" s="134">
        <v>0</v>
      </c>
      <c r="D15" s="134">
        <f>Rozpocet!K15</f>
        <v>9.32715</v>
      </c>
      <c r="E15" s="134">
        <f>Rozpocet!M15</f>
        <v>10</v>
      </c>
    </row>
    <row r="16" spans="1:5" s="128" customFormat="1" ht="12.75" customHeight="1">
      <c r="A16" s="132" t="str">
        <f>Rozpocet!D66</f>
        <v>2</v>
      </c>
      <c r="B16" s="133" t="str">
        <f>Rozpocet!E66</f>
        <v>Zakladanie</v>
      </c>
      <c r="C16" s="134">
        <v>0</v>
      </c>
      <c r="D16" s="134">
        <f>Rozpocet!K66</f>
        <v>29.821044798265</v>
      </c>
      <c r="E16" s="134">
        <f>Rozpocet!M66</f>
        <v>0</v>
      </c>
    </row>
    <row r="17" spans="1:5" s="128" customFormat="1" ht="12.75" customHeight="1">
      <c r="A17" s="132" t="str">
        <f>Rozpocet!D72</f>
        <v>3</v>
      </c>
      <c r="B17" s="133" t="str">
        <f>Rozpocet!E72</f>
        <v>Zvislé a kompletné konštrukcie</v>
      </c>
      <c r="C17" s="134">
        <v>0</v>
      </c>
      <c r="D17" s="134">
        <f>Rozpocet!K72</f>
        <v>6.488216835005</v>
      </c>
      <c r="E17" s="134">
        <f>Rozpocet!M72</f>
        <v>0</v>
      </c>
    </row>
    <row r="18" spans="1:5" s="128" customFormat="1" ht="12.75" customHeight="1">
      <c r="A18" s="132" t="str">
        <f>Rozpocet!D79</f>
        <v>4</v>
      </c>
      <c r="B18" s="133" t="str">
        <f>Rozpocet!E79</f>
        <v>Vodorovné konštrukcie</v>
      </c>
      <c r="C18" s="134">
        <v>0</v>
      </c>
      <c r="D18" s="134">
        <f>Rozpocet!K79</f>
        <v>67.50982618307143</v>
      </c>
      <c r="E18" s="134">
        <f>Rozpocet!M79</f>
        <v>0</v>
      </c>
    </row>
    <row r="19" spans="1:5" s="128" customFormat="1" ht="12.75" customHeight="1">
      <c r="A19" s="132" t="str">
        <f>Rozpocet!D87</f>
        <v>5</v>
      </c>
      <c r="B19" s="133" t="str">
        <f>Rozpocet!E87</f>
        <v>Komunikácie</v>
      </c>
      <c r="C19" s="134">
        <v>0</v>
      </c>
      <c r="D19" s="134">
        <f>Rozpocet!K87</f>
        <v>68.6400082162839</v>
      </c>
      <c r="E19" s="134">
        <f>Rozpocet!M87</f>
        <v>0</v>
      </c>
    </row>
    <row r="20" spans="1:5" s="128" customFormat="1" ht="12.75" customHeight="1">
      <c r="A20" s="132" t="str">
        <f>Rozpocet!D93</f>
        <v>6</v>
      </c>
      <c r="B20" s="133" t="str">
        <f>Rozpocet!E93</f>
        <v>Úpravy povrchov, podlahy, osadenie</v>
      </c>
      <c r="C20" s="134">
        <v>0</v>
      </c>
      <c r="D20" s="134">
        <f>Rozpocet!K93</f>
        <v>2.9380879427999997</v>
      </c>
      <c r="E20" s="134">
        <f>Rozpocet!M93</f>
        <v>0</v>
      </c>
    </row>
    <row r="21" spans="1:5" s="128" customFormat="1" ht="12.75" customHeight="1">
      <c r="A21" s="132" t="str">
        <f>Rozpocet!D97</f>
        <v>9</v>
      </c>
      <c r="B21" s="133" t="str">
        <f>Rozpocet!E97</f>
        <v>Ostatné konštrukcie a práce-búranie</v>
      </c>
      <c r="C21" s="134">
        <v>0</v>
      </c>
      <c r="D21" s="134">
        <f>Rozpocet!K97</f>
        <v>36.880779008634605</v>
      </c>
      <c r="E21" s="134">
        <f>Rozpocet!M97</f>
        <v>0</v>
      </c>
    </row>
    <row r="22" spans="1:5" s="128" customFormat="1" ht="12.75" customHeight="1">
      <c r="A22" s="132" t="str">
        <f>Rozpocet!D107</f>
        <v>99</v>
      </c>
      <c r="B22" s="133" t="str">
        <f>Rozpocet!E107</f>
        <v>Presun hmôt HSV</v>
      </c>
      <c r="C22" s="134">
        <f>Rozpocet!I107</f>
        <v>0</v>
      </c>
      <c r="D22" s="134">
        <f>Rozpocet!K107</f>
        <v>0</v>
      </c>
      <c r="E22" s="134">
        <f>Rozpocet!M107</f>
        <v>0</v>
      </c>
    </row>
    <row r="23" spans="1:5" s="128" customFormat="1" ht="12.75" customHeight="1">
      <c r="A23" s="129" t="str">
        <f>Rozpocet!D109</f>
        <v>PSV</v>
      </c>
      <c r="B23" s="130" t="str">
        <f>Rozpocet!E109</f>
        <v>Práce a dodávky PSV</v>
      </c>
      <c r="C23" s="131">
        <f>Rozpocet!I109</f>
        <v>0</v>
      </c>
      <c r="D23" s="131" t="e">
        <f>Rozpocet!K109</f>
        <v>#REF!</v>
      </c>
      <c r="E23" s="131" t="e">
        <f>Rozpocet!M109</f>
        <v>#REF!</v>
      </c>
    </row>
    <row r="24" spans="1:5" s="128" customFormat="1" ht="12.75" customHeight="1">
      <c r="A24" s="132" t="str">
        <f>Rozpocet!D110</f>
        <v>767</v>
      </c>
      <c r="B24" s="133" t="str">
        <f>Rozpocet!E110</f>
        <v>Konštrukcie doplnkové kovové</v>
      </c>
      <c r="C24" s="134">
        <f>Rozpocet!I110</f>
        <v>0</v>
      </c>
      <c r="D24" s="134">
        <f>Rozpocet!K110</f>
        <v>0.028680360000000002</v>
      </c>
      <c r="E24" s="134">
        <f>Rozpocet!M110</f>
        <v>0.4752</v>
      </c>
    </row>
    <row r="25" spans="1:5" s="128" customFormat="1" ht="12.75" customHeight="1">
      <c r="A25" s="132" t="str">
        <f>Rozpocet!D112</f>
        <v>5531432302125</v>
      </c>
      <c r="B25" s="133" t="str">
        <f>Rozpocet!E112</f>
        <v>Dodávka zábradlia </v>
      </c>
      <c r="C25" s="134">
        <f>Rozpocet!I112</f>
        <v>0</v>
      </c>
      <c r="D25" s="134">
        <f>Rozpocet!K112</f>
        <v>0</v>
      </c>
      <c r="E25" s="134">
        <f>Rozpocet!M112</f>
        <v>0</v>
      </c>
    </row>
    <row r="26" spans="1:5" s="128" customFormat="1" ht="12.75" customHeight="1">
      <c r="A26" s="129" t="str">
        <f>Rozpocet!D118</f>
        <v>210010005125</v>
      </c>
      <c r="B26" s="130" t="str">
        <f>Rozpocet!E118</f>
        <v>dodávka a montáž kabeláž k svietidlám vrátane kábelových rýh </v>
      </c>
      <c r="C26" s="131">
        <f>Rozpocet!I118</f>
        <v>0</v>
      </c>
      <c r="D26" s="131">
        <f>Rozpocet!K118</f>
        <v>0</v>
      </c>
      <c r="E26" s="131">
        <f>Rozpocet!M118</f>
        <v>0</v>
      </c>
    </row>
    <row r="27" spans="1:5" s="128" customFormat="1" ht="12.75" customHeight="1">
      <c r="A27" s="132" t="str">
        <f>Rozpocet!D119</f>
        <v>2100100051261</v>
      </c>
      <c r="B27" s="133" t="str">
        <f>Rozpocet!E119</f>
        <v>dodávka a montáž reflektor pre vodný tok</v>
      </c>
      <c r="C27" s="134">
        <f>Rozpocet!I119</f>
        <v>0</v>
      </c>
      <c r="D27" s="134">
        <f>Rozpocet!K119</f>
        <v>0</v>
      </c>
      <c r="E27" s="134">
        <f>Rozpocet!M119</f>
        <v>0</v>
      </c>
    </row>
    <row r="28" spans="2:5" s="135" customFormat="1" ht="12.75" customHeight="1">
      <c r="B28" s="136" t="s">
        <v>87</v>
      </c>
      <c r="C28" s="137">
        <f>Rozpocet!I124</f>
        <v>0</v>
      </c>
      <c r="D28" s="137" t="e">
        <f>Rozpocet!K124</f>
        <v>#REF!</v>
      </c>
      <c r="E28" s="137" t="e">
        <f>Rozpocet!M124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R121" sqref="R121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112" t="s">
        <v>412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139"/>
    </row>
    <row r="2" spans="1:16" ht="11.25" customHeight="1">
      <c r="A2" s="114" t="s">
        <v>75</v>
      </c>
      <c r="B2" s="115"/>
      <c r="C2" s="115" t="str">
        <f>'Krycí list'!E5</f>
        <v>Rekonštrukcia verejného priestranstva v obci Skároš</v>
      </c>
      <c r="D2" s="115"/>
      <c r="E2" s="115"/>
      <c r="F2" s="115"/>
      <c r="G2" s="115"/>
      <c r="H2" s="115"/>
      <c r="I2" s="115"/>
      <c r="J2" s="115"/>
      <c r="K2" s="115"/>
      <c r="L2" s="138"/>
      <c r="M2" s="138"/>
      <c r="N2" s="138"/>
      <c r="O2" s="139"/>
      <c r="P2" s="139"/>
    </row>
    <row r="3" spans="1:16" ht="11.25" customHeight="1">
      <c r="A3" s="114" t="s">
        <v>76</v>
      </c>
      <c r="B3" s="115"/>
      <c r="C3" s="115" t="str">
        <f>'Krycí list'!E7</f>
        <v>Komplexný architektonický návrh </v>
      </c>
      <c r="D3" s="115"/>
      <c r="E3" s="115"/>
      <c r="F3" s="115"/>
      <c r="G3" s="115"/>
      <c r="H3" s="115"/>
      <c r="I3" s="115"/>
      <c r="J3" s="115"/>
      <c r="K3" s="115"/>
      <c r="L3" s="138"/>
      <c r="M3" s="138"/>
      <c r="N3" s="138"/>
      <c r="O3" s="139"/>
      <c r="P3" s="139"/>
    </row>
    <row r="4" spans="1:16" ht="11.25" customHeight="1">
      <c r="A4" s="114" t="s">
        <v>77</v>
      </c>
      <c r="B4" s="115"/>
      <c r="C4" s="115" t="str">
        <f>'Krycí list'!E9</f>
        <v> </v>
      </c>
      <c r="D4" s="115"/>
      <c r="E4" s="115"/>
      <c r="F4" s="115"/>
      <c r="G4" s="115"/>
      <c r="H4" s="115"/>
      <c r="I4" s="115"/>
      <c r="J4" s="115"/>
      <c r="K4" s="115"/>
      <c r="L4" s="138"/>
      <c r="M4" s="138"/>
      <c r="N4" s="138"/>
      <c r="O4" s="139"/>
      <c r="P4" s="139"/>
    </row>
    <row r="5" spans="1:16" ht="11.25" customHeight="1">
      <c r="A5" s="115" t="s">
        <v>88</v>
      </c>
      <c r="B5" s="115"/>
      <c r="C5" s="115" t="str">
        <f>'Krycí list'!P5</f>
        <v> </v>
      </c>
      <c r="D5" s="115"/>
      <c r="E5" s="115"/>
      <c r="F5" s="115"/>
      <c r="G5" s="115"/>
      <c r="H5" s="115"/>
      <c r="I5" s="115"/>
      <c r="J5" s="115"/>
      <c r="K5" s="115"/>
      <c r="L5" s="138"/>
      <c r="M5" s="138"/>
      <c r="N5" s="138"/>
      <c r="O5" s="139"/>
      <c r="P5" s="139"/>
    </row>
    <row r="6" spans="1:16" ht="5.2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38"/>
      <c r="M6" s="138"/>
      <c r="N6" s="138"/>
      <c r="O6" s="139"/>
      <c r="P6" s="139"/>
    </row>
    <row r="7" spans="1:16" ht="11.25" customHeight="1">
      <c r="A7" s="115" t="s">
        <v>79</v>
      </c>
      <c r="B7" s="115"/>
      <c r="C7" s="115" t="s">
        <v>418</v>
      </c>
      <c r="D7" s="115"/>
      <c r="E7" s="115"/>
      <c r="F7" s="115"/>
      <c r="G7" s="115"/>
      <c r="H7" s="115"/>
      <c r="I7" s="115"/>
      <c r="J7" s="115"/>
      <c r="K7" s="115"/>
      <c r="L7" s="138"/>
      <c r="M7" s="138"/>
      <c r="N7" s="138"/>
      <c r="O7" s="139"/>
      <c r="P7" s="139"/>
    </row>
    <row r="8" spans="1:16" ht="11.25" customHeight="1">
      <c r="A8" s="115" t="s">
        <v>80</v>
      </c>
      <c r="B8" s="115"/>
      <c r="C8" s="115" t="s">
        <v>419</v>
      </c>
      <c r="D8" s="115"/>
      <c r="E8" s="115"/>
      <c r="F8" s="115"/>
      <c r="G8" s="115"/>
      <c r="H8" s="115"/>
      <c r="I8" s="115"/>
      <c r="J8" s="115"/>
      <c r="K8" s="115"/>
      <c r="L8" s="138"/>
      <c r="M8" s="138"/>
      <c r="N8" s="138"/>
      <c r="O8" s="139"/>
      <c r="P8" s="139"/>
    </row>
    <row r="9" spans="1:16" ht="11.25" customHeight="1">
      <c r="A9" s="115" t="s">
        <v>420</v>
      </c>
      <c r="B9" s="115"/>
      <c r="C9" s="170">
        <v>41862</v>
      </c>
      <c r="D9" s="170"/>
      <c r="E9" s="115"/>
      <c r="F9" s="115"/>
      <c r="G9" s="115"/>
      <c r="H9" s="115"/>
      <c r="I9" s="115"/>
      <c r="J9" s="115"/>
      <c r="K9" s="115"/>
      <c r="L9" s="138"/>
      <c r="M9" s="138"/>
      <c r="N9" s="138"/>
      <c r="O9" s="139"/>
      <c r="P9" s="139"/>
    </row>
    <row r="10" spans="1:16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39"/>
    </row>
    <row r="11" spans="1:16" ht="21.75" customHeight="1">
      <c r="A11" s="119" t="s">
        <v>89</v>
      </c>
      <c r="B11" s="120" t="s">
        <v>90</v>
      </c>
      <c r="C11" s="120" t="s">
        <v>91</v>
      </c>
      <c r="D11" s="120" t="s">
        <v>92</v>
      </c>
      <c r="E11" s="120" t="s">
        <v>83</v>
      </c>
      <c r="F11" s="120" t="s">
        <v>93</v>
      </c>
      <c r="G11" s="120" t="s">
        <v>94</v>
      </c>
      <c r="H11" s="120" t="s">
        <v>95</v>
      </c>
      <c r="I11" s="120" t="s">
        <v>84</v>
      </c>
      <c r="J11" s="120" t="s">
        <v>96</v>
      </c>
      <c r="K11" s="120" t="s">
        <v>85</v>
      </c>
      <c r="L11" s="120" t="s">
        <v>97</v>
      </c>
      <c r="M11" s="120" t="s">
        <v>98</v>
      </c>
      <c r="N11" s="121" t="s">
        <v>99</v>
      </c>
      <c r="O11" s="140" t="s">
        <v>100</v>
      </c>
      <c r="P11" s="141" t="s">
        <v>101</v>
      </c>
    </row>
    <row r="12" spans="1:16" ht="11.25" customHeight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/>
      <c r="K12" s="124"/>
      <c r="L12" s="124"/>
      <c r="M12" s="124"/>
      <c r="N12" s="125">
        <v>10</v>
      </c>
      <c r="O12" s="142">
        <v>11</v>
      </c>
      <c r="P12" s="143">
        <v>12</v>
      </c>
    </row>
    <row r="13" spans="1:16" ht="3.7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44"/>
      <c r="O13" s="145"/>
      <c r="P13" s="146"/>
    </row>
    <row r="14" spans="1:16" s="128" customFormat="1" ht="12.75" customHeight="1">
      <c r="A14" s="147"/>
      <c r="B14" s="148" t="s">
        <v>61</v>
      </c>
      <c r="C14" s="147"/>
      <c r="D14" s="147" t="s">
        <v>40</v>
      </c>
      <c r="E14" s="147" t="s">
        <v>102</v>
      </c>
      <c r="F14" s="147"/>
      <c r="G14" s="171"/>
      <c r="H14" s="171"/>
      <c r="I14" s="172">
        <v>0</v>
      </c>
      <c r="J14" s="147"/>
      <c r="K14" s="149">
        <f>K15+K66+K72+K79+K87+K93+K97+K107</f>
        <v>221.60511298405993</v>
      </c>
      <c r="L14" s="147"/>
      <c r="M14" s="149">
        <f>M15+M66+M72+M79+M87+M93+M97+M107</f>
        <v>10</v>
      </c>
      <c r="N14" s="147"/>
      <c r="P14" s="130" t="s">
        <v>103</v>
      </c>
    </row>
    <row r="15" spans="2:16" s="128" customFormat="1" ht="12.75" customHeight="1">
      <c r="B15" s="132" t="s">
        <v>61</v>
      </c>
      <c r="D15" s="133" t="s">
        <v>104</v>
      </c>
      <c r="E15" s="133" t="s">
        <v>105</v>
      </c>
      <c r="G15" s="173"/>
      <c r="H15" s="173"/>
      <c r="I15" s="174">
        <v>0</v>
      </c>
      <c r="K15" s="134">
        <f>SUM(K16:K65)</f>
        <v>9.32715</v>
      </c>
      <c r="M15" s="134">
        <f>SUM(M16:M65)</f>
        <v>10</v>
      </c>
      <c r="P15" s="133" t="s">
        <v>104</v>
      </c>
    </row>
    <row r="16" spans="1:16" s="14" customFormat="1" ht="24" customHeight="1">
      <c r="A16" s="150" t="s">
        <v>104</v>
      </c>
      <c r="B16" s="150" t="s">
        <v>106</v>
      </c>
      <c r="C16" s="150" t="s">
        <v>107</v>
      </c>
      <c r="D16" s="14" t="s">
        <v>108</v>
      </c>
      <c r="E16" s="151" t="s">
        <v>109</v>
      </c>
      <c r="F16" s="150" t="s">
        <v>110</v>
      </c>
      <c r="G16" s="175">
        <v>117.5</v>
      </c>
      <c r="H16" s="175">
        <v>0</v>
      </c>
      <c r="I16" s="175">
        <f aca="true" t="shared" si="0" ref="I16:I65">ROUND(G16*H16,3)</f>
        <v>0</v>
      </c>
      <c r="J16" s="153">
        <v>0</v>
      </c>
      <c r="K16" s="152">
        <f aca="true" t="shared" si="1" ref="K16:K46">G16*J16</f>
        <v>0</v>
      </c>
      <c r="L16" s="153">
        <v>0</v>
      </c>
      <c r="M16" s="152">
        <f aca="true" t="shared" si="2" ref="M16:M46">G16*L16</f>
        <v>0</v>
      </c>
      <c r="N16" s="154">
        <v>20</v>
      </c>
      <c r="O16" s="155">
        <v>4</v>
      </c>
      <c r="P16" s="14" t="s">
        <v>111</v>
      </c>
    </row>
    <row r="17" spans="1:16" s="14" customFormat="1" ht="24" customHeight="1">
      <c r="A17" s="150" t="s">
        <v>111</v>
      </c>
      <c r="B17" s="150" t="s">
        <v>106</v>
      </c>
      <c r="C17" s="150" t="s">
        <v>112</v>
      </c>
      <c r="D17" s="14" t="s">
        <v>113</v>
      </c>
      <c r="E17" s="151" t="s">
        <v>114</v>
      </c>
      <c r="F17" s="150" t="s">
        <v>110</v>
      </c>
      <c r="G17" s="175">
        <v>255</v>
      </c>
      <c r="H17" s="175">
        <v>0</v>
      </c>
      <c r="I17" s="175">
        <f t="shared" si="0"/>
        <v>0</v>
      </c>
      <c r="J17" s="153">
        <v>0</v>
      </c>
      <c r="K17" s="152">
        <f t="shared" si="1"/>
        <v>0</v>
      </c>
      <c r="L17" s="153">
        <v>0</v>
      </c>
      <c r="M17" s="152">
        <f t="shared" si="2"/>
        <v>0</v>
      </c>
      <c r="N17" s="154">
        <v>20</v>
      </c>
      <c r="O17" s="155">
        <v>4</v>
      </c>
      <c r="P17" s="14" t="s">
        <v>111</v>
      </c>
    </row>
    <row r="18" spans="1:16" s="14" customFormat="1" ht="24" customHeight="1">
      <c r="A18" s="150" t="s">
        <v>115</v>
      </c>
      <c r="B18" s="150" t="s">
        <v>106</v>
      </c>
      <c r="C18" s="150" t="s">
        <v>116</v>
      </c>
      <c r="D18" s="14" t="s">
        <v>117</v>
      </c>
      <c r="E18" s="151" t="s">
        <v>118</v>
      </c>
      <c r="F18" s="150" t="s">
        <v>110</v>
      </c>
      <c r="G18" s="175">
        <v>20</v>
      </c>
      <c r="H18" s="175">
        <v>0</v>
      </c>
      <c r="I18" s="175">
        <f t="shared" si="0"/>
        <v>0</v>
      </c>
      <c r="J18" s="153">
        <v>0</v>
      </c>
      <c r="K18" s="152">
        <f t="shared" si="1"/>
        <v>0</v>
      </c>
      <c r="L18" s="153">
        <v>0.5</v>
      </c>
      <c r="M18" s="152">
        <f t="shared" si="2"/>
        <v>10</v>
      </c>
      <c r="N18" s="154">
        <v>20</v>
      </c>
      <c r="O18" s="155">
        <v>4</v>
      </c>
      <c r="P18" s="14" t="s">
        <v>111</v>
      </c>
    </row>
    <row r="19" spans="1:16" s="14" customFormat="1" ht="24" customHeight="1">
      <c r="A19" s="150" t="s">
        <v>119</v>
      </c>
      <c r="B19" s="150" t="s">
        <v>106</v>
      </c>
      <c r="C19" s="150" t="s">
        <v>107</v>
      </c>
      <c r="D19" s="14" t="s">
        <v>120</v>
      </c>
      <c r="E19" s="151" t="s">
        <v>121</v>
      </c>
      <c r="F19" s="150" t="s">
        <v>122</v>
      </c>
      <c r="G19" s="175">
        <v>23.5</v>
      </c>
      <c r="H19" s="175">
        <v>0</v>
      </c>
      <c r="I19" s="175">
        <f t="shared" si="0"/>
        <v>0</v>
      </c>
      <c r="J19" s="153">
        <v>0</v>
      </c>
      <c r="K19" s="152">
        <f t="shared" si="1"/>
        <v>0</v>
      </c>
      <c r="L19" s="153">
        <v>0</v>
      </c>
      <c r="M19" s="152">
        <f t="shared" si="2"/>
        <v>0</v>
      </c>
      <c r="N19" s="154">
        <v>20</v>
      </c>
      <c r="O19" s="155">
        <v>4</v>
      </c>
      <c r="P19" s="14" t="s">
        <v>111</v>
      </c>
    </row>
    <row r="20" spans="1:16" s="14" customFormat="1" ht="13.5" customHeight="1">
      <c r="A20" s="150" t="s">
        <v>123</v>
      </c>
      <c r="B20" s="150" t="s">
        <v>106</v>
      </c>
      <c r="C20" s="150" t="s">
        <v>107</v>
      </c>
      <c r="D20" s="14" t="s">
        <v>124</v>
      </c>
      <c r="E20" s="151" t="s">
        <v>125</v>
      </c>
      <c r="F20" s="150" t="s">
        <v>122</v>
      </c>
      <c r="G20" s="175">
        <v>25.85</v>
      </c>
      <c r="H20" s="175">
        <v>0</v>
      </c>
      <c r="I20" s="175">
        <f t="shared" si="0"/>
        <v>0</v>
      </c>
      <c r="J20" s="153">
        <v>0</v>
      </c>
      <c r="K20" s="152">
        <f t="shared" si="1"/>
        <v>0</v>
      </c>
      <c r="L20" s="153">
        <v>0</v>
      </c>
      <c r="M20" s="152">
        <f t="shared" si="2"/>
        <v>0</v>
      </c>
      <c r="N20" s="154">
        <v>20</v>
      </c>
      <c r="O20" s="155">
        <v>4</v>
      </c>
      <c r="P20" s="14" t="s">
        <v>111</v>
      </c>
    </row>
    <row r="21" spans="1:16" s="14" customFormat="1" ht="13.5" customHeight="1">
      <c r="A21" s="150" t="s">
        <v>126</v>
      </c>
      <c r="B21" s="150" t="s">
        <v>106</v>
      </c>
      <c r="C21" s="150" t="s">
        <v>107</v>
      </c>
      <c r="D21" s="14" t="s">
        <v>127</v>
      </c>
      <c r="E21" s="151" t="s">
        <v>128</v>
      </c>
      <c r="F21" s="150" t="s">
        <v>122</v>
      </c>
      <c r="G21" s="175">
        <v>25.85</v>
      </c>
      <c r="H21" s="175">
        <v>0</v>
      </c>
      <c r="I21" s="175">
        <f t="shared" si="0"/>
        <v>0</v>
      </c>
      <c r="J21" s="153">
        <v>0</v>
      </c>
      <c r="K21" s="152">
        <f t="shared" si="1"/>
        <v>0</v>
      </c>
      <c r="L21" s="153">
        <v>0</v>
      </c>
      <c r="M21" s="152">
        <f t="shared" si="2"/>
        <v>0</v>
      </c>
      <c r="N21" s="154">
        <v>20</v>
      </c>
      <c r="O21" s="155">
        <v>4</v>
      </c>
      <c r="P21" s="14" t="s">
        <v>111</v>
      </c>
    </row>
    <row r="22" spans="1:16" s="14" customFormat="1" ht="13.5" customHeight="1">
      <c r="A22" s="150" t="s">
        <v>129</v>
      </c>
      <c r="B22" s="150" t="s">
        <v>106</v>
      </c>
      <c r="C22" s="150" t="s">
        <v>107</v>
      </c>
      <c r="D22" s="14" t="s">
        <v>130</v>
      </c>
      <c r="E22" s="151" t="s">
        <v>131</v>
      </c>
      <c r="F22" s="150" t="s">
        <v>122</v>
      </c>
      <c r="G22" s="175">
        <v>11.812</v>
      </c>
      <c r="H22" s="175">
        <v>0</v>
      </c>
      <c r="I22" s="175">
        <f t="shared" si="0"/>
        <v>0</v>
      </c>
      <c r="J22" s="153">
        <v>0</v>
      </c>
      <c r="K22" s="152">
        <f t="shared" si="1"/>
        <v>0</v>
      </c>
      <c r="L22" s="153">
        <v>0</v>
      </c>
      <c r="M22" s="152">
        <f t="shared" si="2"/>
        <v>0</v>
      </c>
      <c r="N22" s="154">
        <v>20</v>
      </c>
      <c r="O22" s="155">
        <v>4</v>
      </c>
      <c r="P22" s="14" t="s">
        <v>111</v>
      </c>
    </row>
    <row r="23" spans="1:16" s="14" customFormat="1" ht="13.5" customHeight="1">
      <c r="A23" s="150" t="s">
        <v>132</v>
      </c>
      <c r="B23" s="150" t="s">
        <v>106</v>
      </c>
      <c r="C23" s="150" t="s">
        <v>107</v>
      </c>
      <c r="D23" s="14" t="s">
        <v>133</v>
      </c>
      <c r="E23" s="151" t="s">
        <v>134</v>
      </c>
      <c r="F23" s="150" t="s">
        <v>122</v>
      </c>
      <c r="G23" s="175">
        <v>7.245</v>
      </c>
      <c r="H23" s="175">
        <v>0</v>
      </c>
      <c r="I23" s="175">
        <f t="shared" si="0"/>
        <v>0</v>
      </c>
      <c r="J23" s="153">
        <v>0</v>
      </c>
      <c r="K23" s="152">
        <f t="shared" si="1"/>
        <v>0</v>
      </c>
      <c r="L23" s="153">
        <v>0</v>
      </c>
      <c r="M23" s="152">
        <f t="shared" si="2"/>
        <v>0</v>
      </c>
      <c r="N23" s="154">
        <v>20</v>
      </c>
      <c r="O23" s="155">
        <v>4</v>
      </c>
      <c r="P23" s="14" t="s">
        <v>111</v>
      </c>
    </row>
    <row r="24" spans="1:16" s="14" customFormat="1" ht="13.5" customHeight="1">
      <c r="A24" s="150" t="s">
        <v>135</v>
      </c>
      <c r="B24" s="150" t="s">
        <v>106</v>
      </c>
      <c r="C24" s="150" t="s">
        <v>107</v>
      </c>
      <c r="D24" s="14" t="s">
        <v>136</v>
      </c>
      <c r="E24" s="151" t="s">
        <v>137</v>
      </c>
      <c r="F24" s="150" t="s">
        <v>122</v>
      </c>
      <c r="G24" s="175">
        <v>53.701</v>
      </c>
      <c r="H24" s="175">
        <v>0</v>
      </c>
      <c r="I24" s="175">
        <f t="shared" si="0"/>
        <v>0</v>
      </c>
      <c r="J24" s="153">
        <v>0</v>
      </c>
      <c r="K24" s="152">
        <f t="shared" si="1"/>
        <v>0</v>
      </c>
      <c r="L24" s="153">
        <v>0</v>
      </c>
      <c r="M24" s="152">
        <f t="shared" si="2"/>
        <v>0</v>
      </c>
      <c r="N24" s="154">
        <v>20</v>
      </c>
      <c r="O24" s="155">
        <v>4</v>
      </c>
      <c r="P24" s="14" t="s">
        <v>111</v>
      </c>
    </row>
    <row r="25" spans="1:16" s="14" customFormat="1" ht="13.5" customHeight="1">
      <c r="A25" s="150" t="s">
        <v>138</v>
      </c>
      <c r="B25" s="150" t="s">
        <v>106</v>
      </c>
      <c r="C25" s="150" t="s">
        <v>107</v>
      </c>
      <c r="D25" s="14" t="s">
        <v>139</v>
      </c>
      <c r="E25" s="151" t="s">
        <v>140</v>
      </c>
      <c r="F25" s="150" t="s">
        <v>122</v>
      </c>
      <c r="G25" s="175">
        <v>1.301</v>
      </c>
      <c r="H25" s="175">
        <v>0</v>
      </c>
      <c r="I25" s="175">
        <f t="shared" si="0"/>
        <v>0</v>
      </c>
      <c r="J25" s="153">
        <v>0</v>
      </c>
      <c r="K25" s="152">
        <f t="shared" si="1"/>
        <v>0</v>
      </c>
      <c r="L25" s="153">
        <v>0</v>
      </c>
      <c r="M25" s="152">
        <f t="shared" si="2"/>
        <v>0</v>
      </c>
      <c r="N25" s="154">
        <v>20</v>
      </c>
      <c r="O25" s="155">
        <v>4</v>
      </c>
      <c r="P25" s="14" t="s">
        <v>111</v>
      </c>
    </row>
    <row r="26" spans="1:16" s="14" customFormat="1" ht="13.5" customHeight="1">
      <c r="A26" s="156" t="s">
        <v>141</v>
      </c>
      <c r="B26" s="156" t="s">
        <v>142</v>
      </c>
      <c r="C26" s="156" t="s">
        <v>143</v>
      </c>
      <c r="D26" s="157" t="s">
        <v>144</v>
      </c>
      <c r="E26" s="158" t="s">
        <v>145</v>
      </c>
      <c r="F26" s="156" t="s">
        <v>146</v>
      </c>
      <c r="G26" s="176">
        <v>2.212</v>
      </c>
      <c r="H26" s="175">
        <v>0</v>
      </c>
      <c r="I26" s="176">
        <f t="shared" si="0"/>
        <v>0</v>
      </c>
      <c r="J26" s="160">
        <v>1</v>
      </c>
      <c r="K26" s="159">
        <f t="shared" si="1"/>
        <v>2.212</v>
      </c>
      <c r="L26" s="160">
        <v>0</v>
      </c>
      <c r="M26" s="159">
        <f t="shared" si="2"/>
        <v>0</v>
      </c>
      <c r="N26" s="161">
        <v>20</v>
      </c>
      <c r="O26" s="162">
        <v>8</v>
      </c>
      <c r="P26" s="157" t="s">
        <v>111</v>
      </c>
    </row>
    <row r="27" spans="1:16" s="14" customFormat="1" ht="13.5" customHeight="1">
      <c r="A27" s="150" t="s">
        <v>147</v>
      </c>
      <c r="B27" s="150" t="s">
        <v>106</v>
      </c>
      <c r="C27" s="150" t="s">
        <v>112</v>
      </c>
      <c r="D27" s="14" t="s">
        <v>148</v>
      </c>
      <c r="E27" s="151" t="s">
        <v>149</v>
      </c>
      <c r="F27" s="150" t="s">
        <v>110</v>
      </c>
      <c r="G27" s="175">
        <v>393</v>
      </c>
      <c r="H27" s="175">
        <v>0</v>
      </c>
      <c r="I27" s="175">
        <f t="shared" si="0"/>
        <v>0</v>
      </c>
      <c r="J27" s="153">
        <v>0</v>
      </c>
      <c r="K27" s="152">
        <f t="shared" si="1"/>
        <v>0</v>
      </c>
      <c r="L27" s="153">
        <v>0</v>
      </c>
      <c r="M27" s="152">
        <f t="shared" si="2"/>
        <v>0</v>
      </c>
      <c r="N27" s="154">
        <v>20</v>
      </c>
      <c r="O27" s="155">
        <v>4</v>
      </c>
      <c r="P27" s="14" t="s">
        <v>111</v>
      </c>
    </row>
    <row r="28" spans="1:16" s="14" customFormat="1" ht="13.5" customHeight="1">
      <c r="A28" s="156" t="s">
        <v>150</v>
      </c>
      <c r="B28" s="156" t="s">
        <v>142</v>
      </c>
      <c r="C28" s="156" t="s">
        <v>143</v>
      </c>
      <c r="D28" s="157" t="s">
        <v>151</v>
      </c>
      <c r="E28" s="158" t="s">
        <v>152</v>
      </c>
      <c r="F28" s="156" t="s">
        <v>153</v>
      </c>
      <c r="G28" s="176">
        <v>39.3</v>
      </c>
      <c r="H28" s="175">
        <v>0</v>
      </c>
      <c r="I28" s="176">
        <f t="shared" si="0"/>
        <v>0</v>
      </c>
      <c r="J28" s="160">
        <v>0.001</v>
      </c>
      <c r="K28" s="159">
        <f t="shared" si="1"/>
        <v>0.039299999999999995</v>
      </c>
      <c r="L28" s="160">
        <v>0</v>
      </c>
      <c r="M28" s="159">
        <f t="shared" si="2"/>
        <v>0</v>
      </c>
      <c r="N28" s="161">
        <v>20</v>
      </c>
      <c r="O28" s="162">
        <v>8</v>
      </c>
      <c r="P28" s="157" t="s">
        <v>111</v>
      </c>
    </row>
    <row r="29" spans="1:16" s="14" customFormat="1" ht="24" customHeight="1">
      <c r="A29" s="150" t="s">
        <v>154</v>
      </c>
      <c r="B29" s="150" t="s">
        <v>106</v>
      </c>
      <c r="C29" s="150" t="s">
        <v>107</v>
      </c>
      <c r="D29" s="14" t="s">
        <v>155</v>
      </c>
      <c r="E29" s="151" t="s">
        <v>156</v>
      </c>
      <c r="F29" s="150" t="s">
        <v>110</v>
      </c>
      <c r="G29" s="175">
        <v>357</v>
      </c>
      <c r="H29" s="175">
        <v>0</v>
      </c>
      <c r="I29" s="175">
        <f t="shared" si="0"/>
        <v>0</v>
      </c>
      <c r="J29" s="153">
        <v>0</v>
      </c>
      <c r="K29" s="152">
        <f t="shared" si="1"/>
        <v>0</v>
      </c>
      <c r="L29" s="153">
        <v>0</v>
      </c>
      <c r="M29" s="152">
        <f t="shared" si="2"/>
        <v>0</v>
      </c>
      <c r="N29" s="154">
        <v>20</v>
      </c>
      <c r="O29" s="155">
        <v>4</v>
      </c>
      <c r="P29" s="14" t="s">
        <v>111</v>
      </c>
    </row>
    <row r="30" spans="1:16" s="14" customFormat="1" ht="24" customHeight="1">
      <c r="A30" s="150" t="s">
        <v>157</v>
      </c>
      <c r="B30" s="150" t="s">
        <v>106</v>
      </c>
      <c r="C30" s="150" t="s">
        <v>112</v>
      </c>
      <c r="D30" s="14" t="s">
        <v>158</v>
      </c>
      <c r="E30" s="151" t="s">
        <v>159</v>
      </c>
      <c r="F30" s="150" t="s">
        <v>110</v>
      </c>
      <c r="G30" s="175">
        <v>255</v>
      </c>
      <c r="H30" s="175">
        <v>0</v>
      </c>
      <c r="I30" s="175">
        <f t="shared" si="0"/>
        <v>0</v>
      </c>
      <c r="J30" s="153">
        <v>0</v>
      </c>
      <c r="K30" s="152">
        <f t="shared" si="1"/>
        <v>0</v>
      </c>
      <c r="L30" s="153">
        <v>0</v>
      </c>
      <c r="M30" s="152">
        <f t="shared" si="2"/>
        <v>0</v>
      </c>
      <c r="N30" s="154">
        <v>20</v>
      </c>
      <c r="O30" s="155">
        <v>4</v>
      </c>
      <c r="P30" s="14" t="s">
        <v>111</v>
      </c>
    </row>
    <row r="31" spans="1:16" s="14" customFormat="1" ht="13.5" customHeight="1">
      <c r="A31" s="150" t="s">
        <v>160</v>
      </c>
      <c r="B31" s="150" t="s">
        <v>106</v>
      </c>
      <c r="C31" s="150" t="s">
        <v>112</v>
      </c>
      <c r="D31" s="14" t="s">
        <v>161</v>
      </c>
      <c r="E31" s="151" t="s">
        <v>162</v>
      </c>
      <c r="F31" s="150" t="s">
        <v>110</v>
      </c>
      <c r="G31" s="175">
        <v>255</v>
      </c>
      <c r="H31" s="175">
        <v>0</v>
      </c>
      <c r="I31" s="175">
        <f t="shared" si="0"/>
        <v>0</v>
      </c>
      <c r="J31" s="153">
        <v>0</v>
      </c>
      <c r="K31" s="152">
        <f t="shared" si="1"/>
        <v>0</v>
      </c>
      <c r="L31" s="153">
        <v>0</v>
      </c>
      <c r="M31" s="152">
        <f t="shared" si="2"/>
        <v>0</v>
      </c>
      <c r="N31" s="154">
        <v>20</v>
      </c>
      <c r="O31" s="155">
        <v>4</v>
      </c>
      <c r="P31" s="14" t="s">
        <v>111</v>
      </c>
    </row>
    <row r="32" spans="1:16" s="14" customFormat="1" ht="13.5" customHeight="1">
      <c r="A32" s="150" t="s">
        <v>163</v>
      </c>
      <c r="B32" s="150" t="s">
        <v>106</v>
      </c>
      <c r="C32" s="150" t="s">
        <v>112</v>
      </c>
      <c r="D32" s="14" t="s">
        <v>164</v>
      </c>
      <c r="E32" s="151" t="s">
        <v>165</v>
      </c>
      <c r="F32" s="150" t="s">
        <v>166</v>
      </c>
      <c r="G32" s="175">
        <v>626</v>
      </c>
      <c r="H32" s="175">
        <v>0</v>
      </c>
      <c r="I32" s="175">
        <f t="shared" si="0"/>
        <v>0</v>
      </c>
      <c r="J32" s="153">
        <v>0</v>
      </c>
      <c r="K32" s="152">
        <f t="shared" si="1"/>
        <v>0</v>
      </c>
      <c r="L32" s="153">
        <v>0</v>
      </c>
      <c r="M32" s="152">
        <f t="shared" si="2"/>
        <v>0</v>
      </c>
      <c r="N32" s="154">
        <v>20</v>
      </c>
      <c r="O32" s="155">
        <v>4</v>
      </c>
      <c r="P32" s="14" t="s">
        <v>111</v>
      </c>
    </row>
    <row r="33" spans="1:16" s="14" customFormat="1" ht="13.5" customHeight="1">
      <c r="A33" s="150" t="s">
        <v>167</v>
      </c>
      <c r="B33" s="150" t="s">
        <v>106</v>
      </c>
      <c r="C33" s="150" t="s">
        <v>112</v>
      </c>
      <c r="D33" s="14" t="s">
        <v>168</v>
      </c>
      <c r="E33" s="151" t="s">
        <v>169</v>
      </c>
      <c r="F33" s="150" t="s">
        <v>166</v>
      </c>
      <c r="G33" s="175">
        <v>3</v>
      </c>
      <c r="H33" s="175">
        <v>0</v>
      </c>
      <c r="I33" s="175">
        <f t="shared" si="0"/>
        <v>0</v>
      </c>
      <c r="J33" s="153">
        <v>0</v>
      </c>
      <c r="K33" s="152">
        <f t="shared" si="1"/>
        <v>0</v>
      </c>
      <c r="L33" s="153">
        <v>0</v>
      </c>
      <c r="M33" s="152">
        <f t="shared" si="2"/>
        <v>0</v>
      </c>
      <c r="N33" s="154">
        <v>20</v>
      </c>
      <c r="O33" s="155">
        <v>4</v>
      </c>
      <c r="P33" s="14" t="s">
        <v>111</v>
      </c>
    </row>
    <row r="34" spans="1:16" s="14" customFormat="1" ht="24" customHeight="1">
      <c r="A34" s="150" t="s">
        <v>170</v>
      </c>
      <c r="B34" s="150" t="s">
        <v>106</v>
      </c>
      <c r="C34" s="150" t="s">
        <v>112</v>
      </c>
      <c r="D34" s="14" t="s">
        <v>171</v>
      </c>
      <c r="E34" s="151" t="s">
        <v>172</v>
      </c>
      <c r="F34" s="150" t="s">
        <v>166</v>
      </c>
      <c r="G34" s="175">
        <v>41</v>
      </c>
      <c r="H34" s="175">
        <v>0</v>
      </c>
      <c r="I34" s="175">
        <f t="shared" si="0"/>
        <v>0</v>
      </c>
      <c r="J34" s="153">
        <v>0</v>
      </c>
      <c r="K34" s="152">
        <f t="shared" si="1"/>
        <v>0</v>
      </c>
      <c r="L34" s="153">
        <v>0</v>
      </c>
      <c r="M34" s="152">
        <f t="shared" si="2"/>
        <v>0</v>
      </c>
      <c r="N34" s="154">
        <v>20</v>
      </c>
      <c r="O34" s="155">
        <v>4</v>
      </c>
      <c r="P34" s="14" t="s">
        <v>111</v>
      </c>
    </row>
    <row r="35" spans="1:16" s="14" customFormat="1" ht="24" customHeight="1">
      <c r="A35" s="150" t="s">
        <v>173</v>
      </c>
      <c r="B35" s="150" t="s">
        <v>106</v>
      </c>
      <c r="C35" s="150" t="s">
        <v>112</v>
      </c>
      <c r="D35" s="14" t="s">
        <v>174</v>
      </c>
      <c r="E35" s="151" t="s">
        <v>175</v>
      </c>
      <c r="F35" s="150" t="s">
        <v>110</v>
      </c>
      <c r="G35" s="175">
        <v>175</v>
      </c>
      <c r="H35" s="175">
        <v>0</v>
      </c>
      <c r="I35" s="175">
        <f t="shared" si="0"/>
        <v>0</v>
      </c>
      <c r="J35" s="153">
        <v>0</v>
      </c>
      <c r="K35" s="152">
        <f t="shared" si="1"/>
        <v>0</v>
      </c>
      <c r="L35" s="153">
        <v>0</v>
      </c>
      <c r="M35" s="152">
        <f t="shared" si="2"/>
        <v>0</v>
      </c>
      <c r="N35" s="154">
        <v>20</v>
      </c>
      <c r="O35" s="155">
        <v>4</v>
      </c>
      <c r="P35" s="14" t="s">
        <v>111</v>
      </c>
    </row>
    <row r="36" spans="1:16" s="14" customFormat="1" ht="13.5" customHeight="1">
      <c r="A36" s="150" t="s">
        <v>176</v>
      </c>
      <c r="B36" s="150" t="s">
        <v>106</v>
      </c>
      <c r="C36" s="150" t="s">
        <v>112</v>
      </c>
      <c r="D36" s="14" t="s">
        <v>177</v>
      </c>
      <c r="E36" s="151" t="s">
        <v>178</v>
      </c>
      <c r="F36" s="150" t="s">
        <v>110</v>
      </c>
      <c r="G36" s="175">
        <v>255</v>
      </c>
      <c r="H36" s="175">
        <v>0</v>
      </c>
      <c r="I36" s="175">
        <f t="shared" si="0"/>
        <v>0</v>
      </c>
      <c r="J36" s="153">
        <v>0</v>
      </c>
      <c r="K36" s="152">
        <f t="shared" si="1"/>
        <v>0</v>
      </c>
      <c r="L36" s="153">
        <v>0</v>
      </c>
      <c r="M36" s="152">
        <f t="shared" si="2"/>
        <v>0</v>
      </c>
      <c r="N36" s="154">
        <v>20</v>
      </c>
      <c r="O36" s="155">
        <v>4</v>
      </c>
      <c r="P36" s="14" t="s">
        <v>111</v>
      </c>
    </row>
    <row r="37" spans="1:16" s="14" customFormat="1" ht="24" customHeight="1">
      <c r="A37" s="150" t="s">
        <v>179</v>
      </c>
      <c r="B37" s="150" t="s">
        <v>106</v>
      </c>
      <c r="C37" s="150" t="s">
        <v>112</v>
      </c>
      <c r="D37" s="14" t="s">
        <v>180</v>
      </c>
      <c r="E37" s="151" t="s">
        <v>181</v>
      </c>
      <c r="F37" s="150" t="s">
        <v>110</v>
      </c>
      <c r="G37" s="175">
        <v>255</v>
      </c>
      <c r="H37" s="175">
        <v>0</v>
      </c>
      <c r="I37" s="175">
        <f t="shared" si="0"/>
        <v>0</v>
      </c>
      <c r="J37" s="153">
        <v>0</v>
      </c>
      <c r="K37" s="152">
        <f t="shared" si="1"/>
        <v>0</v>
      </c>
      <c r="L37" s="153">
        <v>0</v>
      </c>
      <c r="M37" s="152">
        <f t="shared" si="2"/>
        <v>0</v>
      </c>
      <c r="N37" s="154">
        <v>20</v>
      </c>
      <c r="O37" s="155">
        <v>4</v>
      </c>
      <c r="P37" s="14" t="s">
        <v>111</v>
      </c>
    </row>
    <row r="38" spans="1:16" s="14" customFormat="1" ht="24" customHeight="1">
      <c r="A38" s="150" t="s">
        <v>182</v>
      </c>
      <c r="B38" s="150" t="s">
        <v>106</v>
      </c>
      <c r="C38" s="150" t="s">
        <v>112</v>
      </c>
      <c r="D38" s="14" t="s">
        <v>183</v>
      </c>
      <c r="E38" s="151" t="s">
        <v>184</v>
      </c>
      <c r="F38" s="150" t="s">
        <v>166</v>
      </c>
      <c r="G38" s="175">
        <v>7</v>
      </c>
      <c r="H38" s="175">
        <v>0</v>
      </c>
      <c r="I38" s="175">
        <f t="shared" si="0"/>
        <v>0</v>
      </c>
      <c r="J38" s="153">
        <v>0</v>
      </c>
      <c r="K38" s="152">
        <f t="shared" si="1"/>
        <v>0</v>
      </c>
      <c r="L38" s="153">
        <v>0</v>
      </c>
      <c r="M38" s="152">
        <f t="shared" si="2"/>
        <v>0</v>
      </c>
      <c r="N38" s="154">
        <v>20</v>
      </c>
      <c r="O38" s="155">
        <v>4</v>
      </c>
      <c r="P38" s="14" t="s">
        <v>111</v>
      </c>
    </row>
    <row r="39" spans="1:16" s="14" customFormat="1" ht="24" customHeight="1">
      <c r="A39" s="150" t="s">
        <v>185</v>
      </c>
      <c r="B39" s="150" t="s">
        <v>106</v>
      </c>
      <c r="C39" s="150" t="s">
        <v>112</v>
      </c>
      <c r="D39" s="14" t="s">
        <v>186</v>
      </c>
      <c r="E39" s="151" t="s">
        <v>187</v>
      </c>
      <c r="F39" s="150" t="s">
        <v>166</v>
      </c>
      <c r="G39" s="175">
        <v>1707</v>
      </c>
      <c r="H39" s="175">
        <v>0</v>
      </c>
      <c r="I39" s="175">
        <f t="shared" si="0"/>
        <v>0</v>
      </c>
      <c r="J39" s="153">
        <v>0</v>
      </c>
      <c r="K39" s="152">
        <f t="shared" si="1"/>
        <v>0</v>
      </c>
      <c r="L39" s="153">
        <v>0</v>
      </c>
      <c r="M39" s="152">
        <f t="shared" si="2"/>
        <v>0</v>
      </c>
      <c r="N39" s="154">
        <v>20</v>
      </c>
      <c r="O39" s="155">
        <v>4</v>
      </c>
      <c r="P39" s="14" t="s">
        <v>111</v>
      </c>
    </row>
    <row r="40" spans="1:16" s="14" customFormat="1" ht="13.5" customHeight="1">
      <c r="A40" s="156" t="s">
        <v>188</v>
      </c>
      <c r="B40" s="156" t="s">
        <v>142</v>
      </c>
      <c r="C40" s="156" t="s">
        <v>143</v>
      </c>
      <c r="D40" s="157" t="s">
        <v>189</v>
      </c>
      <c r="E40" s="158" t="s">
        <v>190</v>
      </c>
      <c r="F40" s="156" t="s">
        <v>166</v>
      </c>
      <c r="G40" s="176">
        <v>18</v>
      </c>
      <c r="H40" s="175">
        <v>0</v>
      </c>
      <c r="I40" s="176">
        <f t="shared" si="0"/>
        <v>0</v>
      </c>
      <c r="J40" s="160">
        <v>0.004</v>
      </c>
      <c r="K40" s="159">
        <f t="shared" si="1"/>
        <v>0.07200000000000001</v>
      </c>
      <c r="L40" s="160">
        <v>0</v>
      </c>
      <c r="M40" s="159">
        <f t="shared" si="2"/>
        <v>0</v>
      </c>
      <c r="N40" s="161">
        <v>20</v>
      </c>
      <c r="O40" s="162">
        <v>8</v>
      </c>
      <c r="P40" s="157" t="s">
        <v>111</v>
      </c>
    </row>
    <row r="41" spans="1:16" s="14" customFormat="1" ht="13.5" customHeight="1">
      <c r="A41" s="156" t="s">
        <v>191</v>
      </c>
      <c r="B41" s="156" t="s">
        <v>142</v>
      </c>
      <c r="C41" s="156" t="s">
        <v>143</v>
      </c>
      <c r="D41" s="157" t="s">
        <v>192</v>
      </c>
      <c r="E41" s="158" t="s">
        <v>193</v>
      </c>
      <c r="F41" s="156" t="s">
        <v>166</v>
      </c>
      <c r="G41" s="176">
        <v>240</v>
      </c>
      <c r="H41" s="175">
        <v>0</v>
      </c>
      <c r="I41" s="176">
        <f t="shared" si="0"/>
        <v>0</v>
      </c>
      <c r="J41" s="160">
        <v>0.004</v>
      </c>
      <c r="K41" s="159">
        <f t="shared" si="1"/>
        <v>0.96</v>
      </c>
      <c r="L41" s="160">
        <v>0</v>
      </c>
      <c r="M41" s="159">
        <f t="shared" si="2"/>
        <v>0</v>
      </c>
      <c r="N41" s="161">
        <v>20</v>
      </c>
      <c r="O41" s="162">
        <v>8</v>
      </c>
      <c r="P41" s="157" t="s">
        <v>111</v>
      </c>
    </row>
    <row r="42" spans="1:16" s="14" customFormat="1" ht="13.5" customHeight="1">
      <c r="A42" s="156" t="s">
        <v>194</v>
      </c>
      <c r="B42" s="156" t="s">
        <v>142</v>
      </c>
      <c r="C42" s="156" t="s">
        <v>143</v>
      </c>
      <c r="D42" s="157" t="s">
        <v>195</v>
      </c>
      <c r="E42" s="158" t="s">
        <v>196</v>
      </c>
      <c r="F42" s="156" t="s">
        <v>166</v>
      </c>
      <c r="G42" s="176">
        <v>8</v>
      </c>
      <c r="H42" s="175">
        <v>0</v>
      </c>
      <c r="I42" s="176">
        <f t="shared" si="0"/>
        <v>0</v>
      </c>
      <c r="J42" s="160">
        <v>0.004</v>
      </c>
      <c r="K42" s="159">
        <f t="shared" si="1"/>
        <v>0.032</v>
      </c>
      <c r="L42" s="160">
        <v>0</v>
      </c>
      <c r="M42" s="159">
        <f t="shared" si="2"/>
        <v>0</v>
      </c>
      <c r="N42" s="161">
        <v>20</v>
      </c>
      <c r="O42" s="162">
        <v>8</v>
      </c>
      <c r="P42" s="157" t="s">
        <v>111</v>
      </c>
    </row>
    <row r="43" spans="1:16" s="14" customFormat="1" ht="13.5" customHeight="1">
      <c r="A43" s="156" t="s">
        <v>197</v>
      </c>
      <c r="B43" s="156" t="s">
        <v>142</v>
      </c>
      <c r="C43" s="156" t="s">
        <v>143</v>
      </c>
      <c r="D43" s="157" t="s">
        <v>198</v>
      </c>
      <c r="E43" s="158" t="s">
        <v>199</v>
      </c>
      <c r="F43" s="156" t="s">
        <v>166</v>
      </c>
      <c r="G43" s="176">
        <v>53</v>
      </c>
      <c r="H43" s="175">
        <v>0</v>
      </c>
      <c r="I43" s="176">
        <f t="shared" si="0"/>
        <v>0</v>
      </c>
      <c r="J43" s="160">
        <v>0.004</v>
      </c>
      <c r="K43" s="159">
        <f t="shared" si="1"/>
        <v>0.212</v>
      </c>
      <c r="L43" s="160">
        <v>0</v>
      </c>
      <c r="M43" s="159">
        <f t="shared" si="2"/>
        <v>0</v>
      </c>
      <c r="N43" s="161">
        <v>20</v>
      </c>
      <c r="O43" s="162">
        <v>8</v>
      </c>
      <c r="P43" s="157" t="s">
        <v>111</v>
      </c>
    </row>
    <row r="44" spans="1:16" s="14" customFormat="1" ht="13.5" customHeight="1">
      <c r="A44" s="156" t="s">
        <v>200</v>
      </c>
      <c r="B44" s="156" t="s">
        <v>142</v>
      </c>
      <c r="C44" s="156" t="s">
        <v>143</v>
      </c>
      <c r="D44" s="157" t="s">
        <v>201</v>
      </c>
      <c r="E44" s="158" t="s">
        <v>202</v>
      </c>
      <c r="F44" s="156" t="s">
        <v>166</v>
      </c>
      <c r="G44" s="176">
        <v>120</v>
      </c>
      <c r="H44" s="175">
        <v>0</v>
      </c>
      <c r="I44" s="176">
        <f t="shared" si="0"/>
        <v>0</v>
      </c>
      <c r="J44" s="160">
        <v>0.004</v>
      </c>
      <c r="K44" s="159">
        <f t="shared" si="1"/>
        <v>0.48</v>
      </c>
      <c r="L44" s="160">
        <v>0</v>
      </c>
      <c r="M44" s="159">
        <f t="shared" si="2"/>
        <v>0</v>
      </c>
      <c r="N44" s="161">
        <v>20</v>
      </c>
      <c r="O44" s="162">
        <v>8</v>
      </c>
      <c r="P44" s="157" t="s">
        <v>111</v>
      </c>
    </row>
    <row r="45" spans="1:16" s="14" customFormat="1" ht="13.5" customHeight="1">
      <c r="A45" s="156" t="s">
        <v>203</v>
      </c>
      <c r="B45" s="156" t="s">
        <v>142</v>
      </c>
      <c r="C45" s="156" t="s">
        <v>143</v>
      </c>
      <c r="D45" s="157" t="s">
        <v>204</v>
      </c>
      <c r="E45" s="158" t="s">
        <v>205</v>
      </c>
      <c r="F45" s="156" t="s">
        <v>166</v>
      </c>
      <c r="G45" s="176">
        <v>60</v>
      </c>
      <c r="H45" s="175">
        <v>0</v>
      </c>
      <c r="I45" s="176">
        <f t="shared" si="0"/>
        <v>0</v>
      </c>
      <c r="J45" s="160">
        <v>0.004</v>
      </c>
      <c r="K45" s="159">
        <f t="shared" si="1"/>
        <v>0.24</v>
      </c>
      <c r="L45" s="160">
        <v>0</v>
      </c>
      <c r="M45" s="159">
        <f t="shared" si="2"/>
        <v>0</v>
      </c>
      <c r="N45" s="161">
        <v>20</v>
      </c>
      <c r="O45" s="162">
        <v>8</v>
      </c>
      <c r="P45" s="157" t="s">
        <v>111</v>
      </c>
    </row>
    <row r="46" spans="1:16" s="14" customFormat="1" ht="13.5" customHeight="1">
      <c r="A46" s="156" t="s">
        <v>206</v>
      </c>
      <c r="B46" s="156" t="s">
        <v>142</v>
      </c>
      <c r="C46" s="156" t="s">
        <v>143</v>
      </c>
      <c r="D46" s="157" t="s">
        <v>207</v>
      </c>
      <c r="E46" s="158" t="s">
        <v>208</v>
      </c>
      <c r="F46" s="156" t="s">
        <v>166</v>
      </c>
      <c r="G46" s="176">
        <v>35</v>
      </c>
      <c r="H46" s="175">
        <v>0</v>
      </c>
      <c r="I46" s="176">
        <f t="shared" si="0"/>
        <v>0</v>
      </c>
      <c r="J46" s="160">
        <v>0.004</v>
      </c>
      <c r="K46" s="159">
        <f t="shared" si="1"/>
        <v>0.14</v>
      </c>
      <c r="L46" s="160">
        <v>0</v>
      </c>
      <c r="M46" s="159">
        <f t="shared" si="2"/>
        <v>0</v>
      </c>
      <c r="N46" s="161">
        <v>20</v>
      </c>
      <c r="O46" s="162">
        <v>8</v>
      </c>
      <c r="P46" s="157" t="s">
        <v>111</v>
      </c>
    </row>
    <row r="47" spans="1:16" s="14" customFormat="1" ht="13.5" customHeight="1">
      <c r="A47" s="156">
        <v>32</v>
      </c>
      <c r="B47" s="156" t="s">
        <v>142</v>
      </c>
      <c r="C47" s="156" t="s">
        <v>143</v>
      </c>
      <c r="D47" s="157" t="s">
        <v>207</v>
      </c>
      <c r="E47" s="158" t="s">
        <v>414</v>
      </c>
      <c r="F47" s="156" t="s">
        <v>166</v>
      </c>
      <c r="G47" s="176">
        <v>48</v>
      </c>
      <c r="H47" s="175">
        <v>0</v>
      </c>
      <c r="I47" s="176">
        <f t="shared" si="0"/>
        <v>0</v>
      </c>
      <c r="J47" s="160"/>
      <c r="K47" s="159"/>
      <c r="L47" s="160"/>
      <c r="M47" s="159"/>
      <c r="N47" s="161">
        <v>20</v>
      </c>
      <c r="O47" s="162">
        <v>8</v>
      </c>
      <c r="P47" s="157" t="s">
        <v>111</v>
      </c>
    </row>
    <row r="48" spans="1:16" s="14" customFormat="1" ht="13.5" customHeight="1">
      <c r="A48" s="156" t="s">
        <v>209</v>
      </c>
      <c r="B48" s="156" t="s">
        <v>142</v>
      </c>
      <c r="C48" s="156" t="s">
        <v>143</v>
      </c>
      <c r="D48" s="157" t="s">
        <v>210</v>
      </c>
      <c r="E48" s="158" t="s">
        <v>211</v>
      </c>
      <c r="F48" s="156" t="s">
        <v>166</v>
      </c>
      <c r="G48" s="176">
        <v>18</v>
      </c>
      <c r="H48" s="175">
        <v>0</v>
      </c>
      <c r="I48" s="176">
        <f t="shared" si="0"/>
        <v>0</v>
      </c>
      <c r="J48" s="160">
        <v>0.004</v>
      </c>
      <c r="K48" s="159">
        <f aca="true" t="shared" si="3" ref="K48:K65">G48*J48</f>
        <v>0.07200000000000001</v>
      </c>
      <c r="L48" s="160">
        <v>0</v>
      </c>
      <c r="M48" s="159">
        <f aca="true" t="shared" si="4" ref="M48:M65">G48*L48</f>
        <v>0</v>
      </c>
      <c r="N48" s="161">
        <v>20</v>
      </c>
      <c r="O48" s="162">
        <v>8</v>
      </c>
      <c r="P48" s="157" t="s">
        <v>111</v>
      </c>
    </row>
    <row r="49" spans="1:16" s="14" customFormat="1" ht="13.5" customHeight="1">
      <c r="A49" s="156" t="s">
        <v>212</v>
      </c>
      <c r="B49" s="156" t="s">
        <v>142</v>
      </c>
      <c r="C49" s="156" t="s">
        <v>143</v>
      </c>
      <c r="D49" s="157" t="s">
        <v>213</v>
      </c>
      <c r="E49" s="158" t="s">
        <v>214</v>
      </c>
      <c r="F49" s="156" t="s">
        <v>166</v>
      </c>
      <c r="G49" s="176">
        <v>389</v>
      </c>
      <c r="H49" s="175">
        <v>0</v>
      </c>
      <c r="I49" s="176">
        <f t="shared" si="0"/>
        <v>0</v>
      </c>
      <c r="J49" s="160">
        <v>0.004</v>
      </c>
      <c r="K49" s="159">
        <f t="shared" si="3"/>
        <v>1.556</v>
      </c>
      <c r="L49" s="160">
        <v>0</v>
      </c>
      <c r="M49" s="159">
        <f t="shared" si="4"/>
        <v>0</v>
      </c>
      <c r="N49" s="161">
        <v>20</v>
      </c>
      <c r="O49" s="162">
        <v>8</v>
      </c>
      <c r="P49" s="157" t="s">
        <v>111</v>
      </c>
    </row>
    <row r="50" spans="1:16" s="14" customFormat="1" ht="13.5" customHeight="1">
      <c r="A50" s="156" t="s">
        <v>215</v>
      </c>
      <c r="B50" s="156" t="s">
        <v>142</v>
      </c>
      <c r="C50" s="156" t="s">
        <v>143</v>
      </c>
      <c r="D50" s="157" t="s">
        <v>216</v>
      </c>
      <c r="E50" s="158" t="s">
        <v>217</v>
      </c>
      <c r="F50" s="156" t="s">
        <v>166</v>
      </c>
      <c r="G50" s="176">
        <v>25</v>
      </c>
      <c r="H50" s="175">
        <v>0</v>
      </c>
      <c r="I50" s="176">
        <f t="shared" si="0"/>
        <v>0</v>
      </c>
      <c r="J50" s="160">
        <v>0.004</v>
      </c>
      <c r="K50" s="159">
        <f t="shared" si="3"/>
        <v>0.1</v>
      </c>
      <c r="L50" s="160">
        <v>0</v>
      </c>
      <c r="M50" s="159">
        <f t="shared" si="4"/>
        <v>0</v>
      </c>
      <c r="N50" s="161">
        <v>20</v>
      </c>
      <c r="O50" s="162">
        <v>8</v>
      </c>
      <c r="P50" s="157" t="s">
        <v>111</v>
      </c>
    </row>
    <row r="51" spans="1:16" s="14" customFormat="1" ht="13.5" customHeight="1">
      <c r="A51" s="156" t="s">
        <v>218</v>
      </c>
      <c r="B51" s="156" t="s">
        <v>142</v>
      </c>
      <c r="C51" s="156" t="s">
        <v>143</v>
      </c>
      <c r="D51" s="157" t="s">
        <v>219</v>
      </c>
      <c r="E51" s="158" t="s">
        <v>220</v>
      </c>
      <c r="F51" s="156" t="s">
        <v>166</v>
      </c>
      <c r="G51" s="176">
        <v>58</v>
      </c>
      <c r="H51" s="175">
        <v>0</v>
      </c>
      <c r="I51" s="176">
        <f t="shared" si="0"/>
        <v>0</v>
      </c>
      <c r="J51" s="160">
        <v>0.004</v>
      </c>
      <c r="K51" s="159">
        <f t="shared" si="3"/>
        <v>0.232</v>
      </c>
      <c r="L51" s="160">
        <v>0</v>
      </c>
      <c r="M51" s="159">
        <f t="shared" si="4"/>
        <v>0</v>
      </c>
      <c r="N51" s="161">
        <v>20</v>
      </c>
      <c r="O51" s="162">
        <v>8</v>
      </c>
      <c r="P51" s="157" t="s">
        <v>111</v>
      </c>
    </row>
    <row r="52" spans="1:16" s="14" customFormat="1" ht="13.5" customHeight="1">
      <c r="A52" s="156" t="s">
        <v>221</v>
      </c>
      <c r="B52" s="156" t="s">
        <v>142</v>
      </c>
      <c r="C52" s="156" t="s">
        <v>143</v>
      </c>
      <c r="D52" s="157" t="s">
        <v>222</v>
      </c>
      <c r="E52" s="158" t="s">
        <v>223</v>
      </c>
      <c r="F52" s="156" t="s">
        <v>166</v>
      </c>
      <c r="G52" s="176">
        <v>73</v>
      </c>
      <c r="H52" s="175">
        <v>0</v>
      </c>
      <c r="I52" s="176">
        <f t="shared" si="0"/>
        <v>0</v>
      </c>
      <c r="J52" s="160">
        <v>0.004</v>
      </c>
      <c r="K52" s="159">
        <f t="shared" si="3"/>
        <v>0.292</v>
      </c>
      <c r="L52" s="160">
        <v>0</v>
      </c>
      <c r="M52" s="159">
        <f t="shared" si="4"/>
        <v>0</v>
      </c>
      <c r="N52" s="161">
        <v>20</v>
      </c>
      <c r="O52" s="162">
        <v>8</v>
      </c>
      <c r="P52" s="157" t="s">
        <v>111</v>
      </c>
    </row>
    <row r="53" spans="1:16" s="14" customFormat="1" ht="13.5" customHeight="1">
      <c r="A53" s="156" t="s">
        <v>224</v>
      </c>
      <c r="B53" s="156" t="s">
        <v>142</v>
      </c>
      <c r="C53" s="156" t="s">
        <v>143</v>
      </c>
      <c r="D53" s="157" t="s">
        <v>225</v>
      </c>
      <c r="E53" s="158" t="s">
        <v>226</v>
      </c>
      <c r="F53" s="156" t="s">
        <v>166</v>
      </c>
      <c r="G53" s="176">
        <v>36</v>
      </c>
      <c r="H53" s="175">
        <v>0</v>
      </c>
      <c r="I53" s="176">
        <f t="shared" si="0"/>
        <v>0</v>
      </c>
      <c r="J53" s="160">
        <v>0.004</v>
      </c>
      <c r="K53" s="159">
        <f t="shared" si="3"/>
        <v>0.14400000000000002</v>
      </c>
      <c r="L53" s="160">
        <v>0</v>
      </c>
      <c r="M53" s="159">
        <f t="shared" si="4"/>
        <v>0</v>
      </c>
      <c r="N53" s="161">
        <v>20</v>
      </c>
      <c r="O53" s="162">
        <v>8</v>
      </c>
      <c r="P53" s="157" t="s">
        <v>111</v>
      </c>
    </row>
    <row r="54" spans="1:16" s="14" customFormat="1" ht="13.5" customHeight="1">
      <c r="A54" s="156" t="s">
        <v>227</v>
      </c>
      <c r="B54" s="156" t="s">
        <v>142</v>
      </c>
      <c r="C54" s="156" t="s">
        <v>143</v>
      </c>
      <c r="D54" s="157" t="s">
        <v>228</v>
      </c>
      <c r="E54" s="158" t="s">
        <v>415</v>
      </c>
      <c r="F54" s="156" t="s">
        <v>166</v>
      </c>
      <c r="G54" s="176">
        <v>70</v>
      </c>
      <c r="H54" s="175">
        <v>0</v>
      </c>
      <c r="I54" s="176">
        <f t="shared" si="0"/>
        <v>0</v>
      </c>
      <c r="J54" s="160">
        <v>0.004</v>
      </c>
      <c r="K54" s="159">
        <f t="shared" si="3"/>
        <v>0.28</v>
      </c>
      <c r="L54" s="160">
        <v>0</v>
      </c>
      <c r="M54" s="159">
        <f t="shared" si="4"/>
        <v>0</v>
      </c>
      <c r="N54" s="161">
        <v>20</v>
      </c>
      <c r="O54" s="162">
        <v>8</v>
      </c>
      <c r="P54" s="157" t="s">
        <v>111</v>
      </c>
    </row>
    <row r="55" spans="1:16" s="14" customFormat="1" ht="13.5" customHeight="1">
      <c r="A55" s="156" t="s">
        <v>229</v>
      </c>
      <c r="B55" s="156" t="s">
        <v>142</v>
      </c>
      <c r="C55" s="156" t="s">
        <v>143</v>
      </c>
      <c r="D55" s="157" t="s">
        <v>230</v>
      </c>
      <c r="E55" s="158" t="s">
        <v>231</v>
      </c>
      <c r="F55" s="156" t="s">
        <v>166</v>
      </c>
      <c r="G55" s="176">
        <v>128</v>
      </c>
      <c r="H55" s="175">
        <v>0</v>
      </c>
      <c r="I55" s="176">
        <f t="shared" si="0"/>
        <v>0</v>
      </c>
      <c r="J55" s="160">
        <v>0.004</v>
      </c>
      <c r="K55" s="159">
        <f t="shared" si="3"/>
        <v>0.512</v>
      </c>
      <c r="L55" s="160">
        <v>0</v>
      </c>
      <c r="M55" s="159">
        <f t="shared" si="4"/>
        <v>0</v>
      </c>
      <c r="N55" s="161">
        <v>20</v>
      </c>
      <c r="O55" s="162">
        <v>8</v>
      </c>
      <c r="P55" s="157" t="s">
        <v>111</v>
      </c>
    </row>
    <row r="56" spans="1:16" s="14" customFormat="1" ht="13.5" customHeight="1">
      <c r="A56" s="156" t="s">
        <v>232</v>
      </c>
      <c r="B56" s="156" t="s">
        <v>142</v>
      </c>
      <c r="C56" s="156" t="s">
        <v>143</v>
      </c>
      <c r="D56" s="157" t="s">
        <v>233</v>
      </c>
      <c r="E56" s="158" t="s">
        <v>234</v>
      </c>
      <c r="F56" s="156" t="s">
        <v>166</v>
      </c>
      <c r="G56" s="176">
        <v>3</v>
      </c>
      <c r="H56" s="175">
        <v>0</v>
      </c>
      <c r="I56" s="176">
        <f t="shared" si="0"/>
        <v>0</v>
      </c>
      <c r="J56" s="160">
        <v>0.004</v>
      </c>
      <c r="K56" s="159">
        <f t="shared" si="3"/>
        <v>0.012</v>
      </c>
      <c r="L56" s="160">
        <v>0</v>
      </c>
      <c r="M56" s="159">
        <f t="shared" si="4"/>
        <v>0</v>
      </c>
      <c r="N56" s="161">
        <v>20</v>
      </c>
      <c r="O56" s="162">
        <v>8</v>
      </c>
      <c r="P56" s="157" t="s">
        <v>111</v>
      </c>
    </row>
    <row r="57" spans="1:16" s="14" customFormat="1" ht="13.5" customHeight="1">
      <c r="A57" s="156" t="s">
        <v>235</v>
      </c>
      <c r="B57" s="156" t="s">
        <v>142</v>
      </c>
      <c r="C57" s="156" t="s">
        <v>143</v>
      </c>
      <c r="D57" s="157" t="s">
        <v>236</v>
      </c>
      <c r="E57" s="158" t="s">
        <v>237</v>
      </c>
      <c r="F57" s="156" t="s">
        <v>166</v>
      </c>
      <c r="G57" s="176">
        <v>4</v>
      </c>
      <c r="H57" s="175">
        <v>0</v>
      </c>
      <c r="I57" s="176">
        <f t="shared" si="0"/>
        <v>0</v>
      </c>
      <c r="J57" s="160">
        <v>0.004</v>
      </c>
      <c r="K57" s="159">
        <f t="shared" si="3"/>
        <v>0.016</v>
      </c>
      <c r="L57" s="160">
        <v>0</v>
      </c>
      <c r="M57" s="159">
        <f t="shared" si="4"/>
        <v>0</v>
      </c>
      <c r="N57" s="161">
        <v>20</v>
      </c>
      <c r="O57" s="162">
        <v>8</v>
      </c>
      <c r="P57" s="157" t="s">
        <v>111</v>
      </c>
    </row>
    <row r="58" spans="1:16" s="14" customFormat="1" ht="24" customHeight="1">
      <c r="A58" s="150" t="s">
        <v>238</v>
      </c>
      <c r="B58" s="150" t="s">
        <v>106</v>
      </c>
      <c r="C58" s="150" t="s">
        <v>112</v>
      </c>
      <c r="D58" s="14" t="s">
        <v>186</v>
      </c>
      <c r="E58" s="151" t="s">
        <v>187</v>
      </c>
      <c r="F58" s="150" t="s">
        <v>166</v>
      </c>
      <c r="G58" s="175">
        <v>40</v>
      </c>
      <c r="H58" s="175">
        <v>0</v>
      </c>
      <c r="I58" s="175">
        <f t="shared" si="0"/>
        <v>0</v>
      </c>
      <c r="J58" s="153">
        <v>0</v>
      </c>
      <c r="K58" s="152">
        <f t="shared" si="3"/>
        <v>0</v>
      </c>
      <c r="L58" s="153">
        <v>0</v>
      </c>
      <c r="M58" s="152">
        <f t="shared" si="4"/>
        <v>0</v>
      </c>
      <c r="N58" s="154">
        <v>20</v>
      </c>
      <c r="O58" s="155">
        <v>4</v>
      </c>
      <c r="P58" s="14" t="s">
        <v>111</v>
      </c>
    </row>
    <row r="59" spans="1:16" s="14" customFormat="1" ht="13.5" customHeight="1">
      <c r="A59" s="156" t="s">
        <v>239</v>
      </c>
      <c r="B59" s="156" t="s">
        <v>142</v>
      </c>
      <c r="C59" s="156" t="s">
        <v>143</v>
      </c>
      <c r="D59" s="157" t="s">
        <v>240</v>
      </c>
      <c r="E59" s="158" t="s">
        <v>241</v>
      </c>
      <c r="F59" s="156" t="s">
        <v>166</v>
      </c>
      <c r="G59" s="176">
        <v>16</v>
      </c>
      <c r="H59" s="175">
        <v>0</v>
      </c>
      <c r="I59" s="176">
        <f t="shared" si="0"/>
        <v>0</v>
      </c>
      <c r="J59" s="160">
        <v>0.001</v>
      </c>
      <c r="K59" s="159">
        <f t="shared" si="3"/>
        <v>0.016</v>
      </c>
      <c r="L59" s="160">
        <v>0</v>
      </c>
      <c r="M59" s="159">
        <f t="shared" si="4"/>
        <v>0</v>
      </c>
      <c r="N59" s="161">
        <v>20</v>
      </c>
      <c r="O59" s="162">
        <v>8</v>
      </c>
      <c r="P59" s="157" t="s">
        <v>111</v>
      </c>
    </row>
    <row r="60" spans="1:16" s="14" customFormat="1" ht="13.5" customHeight="1">
      <c r="A60" s="156" t="s">
        <v>242</v>
      </c>
      <c r="B60" s="156" t="s">
        <v>142</v>
      </c>
      <c r="C60" s="156" t="s">
        <v>143</v>
      </c>
      <c r="D60" s="157" t="s">
        <v>243</v>
      </c>
      <c r="E60" s="158" t="s">
        <v>244</v>
      </c>
      <c r="F60" s="156" t="s">
        <v>166</v>
      </c>
      <c r="G60" s="176">
        <v>24</v>
      </c>
      <c r="H60" s="175">
        <v>0</v>
      </c>
      <c r="I60" s="176">
        <f t="shared" si="0"/>
        <v>0</v>
      </c>
      <c r="J60" s="160">
        <v>0.001</v>
      </c>
      <c r="K60" s="159">
        <f t="shared" si="3"/>
        <v>0.024</v>
      </c>
      <c r="L60" s="160">
        <v>0</v>
      </c>
      <c r="M60" s="159">
        <f t="shared" si="4"/>
        <v>0</v>
      </c>
      <c r="N60" s="161">
        <v>20</v>
      </c>
      <c r="O60" s="162">
        <v>8</v>
      </c>
      <c r="P60" s="157" t="s">
        <v>111</v>
      </c>
    </row>
    <row r="61" spans="1:16" s="14" customFormat="1" ht="24" customHeight="1">
      <c r="A61" s="150" t="s">
        <v>245</v>
      </c>
      <c r="B61" s="150" t="s">
        <v>106</v>
      </c>
      <c r="C61" s="150" t="s">
        <v>112</v>
      </c>
      <c r="D61" s="14" t="s">
        <v>246</v>
      </c>
      <c r="E61" s="151" t="s">
        <v>247</v>
      </c>
      <c r="F61" s="150" t="s">
        <v>166</v>
      </c>
      <c r="G61" s="175">
        <v>7</v>
      </c>
      <c r="H61" s="175">
        <v>0</v>
      </c>
      <c r="I61" s="175">
        <f t="shared" si="0"/>
        <v>0</v>
      </c>
      <c r="J61" s="153">
        <v>0.00039</v>
      </c>
      <c r="K61" s="152">
        <f t="shared" si="3"/>
        <v>0.00273</v>
      </c>
      <c r="L61" s="153">
        <v>0</v>
      </c>
      <c r="M61" s="152">
        <f t="shared" si="4"/>
        <v>0</v>
      </c>
      <c r="N61" s="154">
        <v>20</v>
      </c>
      <c r="O61" s="155">
        <v>4</v>
      </c>
      <c r="P61" s="14" t="s">
        <v>111</v>
      </c>
    </row>
    <row r="62" spans="1:16" s="14" customFormat="1" ht="24" customHeight="1">
      <c r="A62" s="150" t="s">
        <v>248</v>
      </c>
      <c r="B62" s="150" t="s">
        <v>106</v>
      </c>
      <c r="C62" s="150" t="s">
        <v>112</v>
      </c>
      <c r="D62" s="14" t="s">
        <v>249</v>
      </c>
      <c r="E62" s="151" t="s">
        <v>250</v>
      </c>
      <c r="F62" s="150" t="s">
        <v>166</v>
      </c>
      <c r="G62" s="175">
        <v>7</v>
      </c>
      <c r="H62" s="175">
        <v>0</v>
      </c>
      <c r="I62" s="175">
        <f t="shared" si="0"/>
        <v>0</v>
      </c>
      <c r="J62" s="153">
        <v>0</v>
      </c>
      <c r="K62" s="152">
        <f t="shared" si="3"/>
        <v>0</v>
      </c>
      <c r="L62" s="153">
        <v>0</v>
      </c>
      <c r="M62" s="152">
        <f t="shared" si="4"/>
        <v>0</v>
      </c>
      <c r="N62" s="154">
        <v>20</v>
      </c>
      <c r="O62" s="155">
        <v>4</v>
      </c>
      <c r="P62" s="14" t="s">
        <v>111</v>
      </c>
    </row>
    <row r="63" spans="1:16" s="14" customFormat="1" ht="13.5" customHeight="1">
      <c r="A63" s="156" t="s">
        <v>251</v>
      </c>
      <c r="B63" s="156" t="s">
        <v>142</v>
      </c>
      <c r="C63" s="156" t="s">
        <v>143</v>
      </c>
      <c r="D63" s="157" t="s">
        <v>252</v>
      </c>
      <c r="E63" s="158" t="s">
        <v>253</v>
      </c>
      <c r="F63" s="156" t="s">
        <v>166</v>
      </c>
      <c r="G63" s="176">
        <v>42</v>
      </c>
      <c r="H63" s="175">
        <v>0</v>
      </c>
      <c r="I63" s="176">
        <f t="shared" si="0"/>
        <v>0</v>
      </c>
      <c r="J63" s="160">
        <v>0.04</v>
      </c>
      <c r="K63" s="159">
        <f t="shared" si="3"/>
        <v>1.68</v>
      </c>
      <c r="L63" s="160">
        <v>0</v>
      </c>
      <c r="M63" s="159">
        <f t="shared" si="4"/>
        <v>0</v>
      </c>
      <c r="N63" s="161">
        <v>20</v>
      </c>
      <c r="O63" s="162">
        <v>8</v>
      </c>
      <c r="P63" s="157" t="s">
        <v>111</v>
      </c>
    </row>
    <row r="64" spans="1:16" s="14" customFormat="1" ht="24" customHeight="1">
      <c r="A64" s="150" t="s">
        <v>254</v>
      </c>
      <c r="B64" s="150" t="s">
        <v>106</v>
      </c>
      <c r="C64" s="150" t="s">
        <v>112</v>
      </c>
      <c r="D64" s="14" t="s">
        <v>255</v>
      </c>
      <c r="E64" s="151" t="s">
        <v>256</v>
      </c>
      <c r="F64" s="150" t="s">
        <v>110</v>
      </c>
      <c r="G64" s="175">
        <v>7</v>
      </c>
      <c r="H64" s="175">
        <v>0</v>
      </c>
      <c r="I64" s="175">
        <f t="shared" si="0"/>
        <v>0</v>
      </c>
      <c r="J64" s="153">
        <v>0.00016</v>
      </c>
      <c r="K64" s="152">
        <f t="shared" si="3"/>
        <v>0.0011200000000000001</v>
      </c>
      <c r="L64" s="153">
        <v>0</v>
      </c>
      <c r="M64" s="152">
        <f t="shared" si="4"/>
        <v>0</v>
      </c>
      <c r="N64" s="154">
        <v>20</v>
      </c>
      <c r="O64" s="155">
        <v>4</v>
      </c>
      <c r="P64" s="14" t="s">
        <v>111</v>
      </c>
    </row>
    <row r="65" spans="1:16" s="14" customFormat="1" ht="13.5" customHeight="1">
      <c r="A65" s="150" t="s">
        <v>257</v>
      </c>
      <c r="B65" s="150" t="s">
        <v>106</v>
      </c>
      <c r="C65" s="150" t="s">
        <v>112</v>
      </c>
      <c r="D65" s="14" t="s">
        <v>258</v>
      </c>
      <c r="E65" s="151" t="s">
        <v>259</v>
      </c>
      <c r="F65" s="150" t="s">
        <v>122</v>
      </c>
      <c r="G65" s="175">
        <v>28</v>
      </c>
      <c r="H65" s="175">
        <v>0</v>
      </c>
      <c r="I65" s="175">
        <f t="shared" si="0"/>
        <v>0</v>
      </c>
      <c r="J65" s="153">
        <v>0</v>
      </c>
      <c r="K65" s="152">
        <f t="shared" si="3"/>
        <v>0</v>
      </c>
      <c r="L65" s="153">
        <v>0</v>
      </c>
      <c r="M65" s="152">
        <f t="shared" si="4"/>
        <v>0</v>
      </c>
      <c r="N65" s="154">
        <v>20</v>
      </c>
      <c r="O65" s="155">
        <v>4</v>
      </c>
      <c r="P65" s="14" t="s">
        <v>111</v>
      </c>
    </row>
    <row r="66" spans="2:16" s="128" customFormat="1" ht="12.75" customHeight="1">
      <c r="B66" s="132" t="s">
        <v>61</v>
      </c>
      <c r="D66" s="133" t="s">
        <v>111</v>
      </c>
      <c r="E66" s="133" t="s">
        <v>260</v>
      </c>
      <c r="G66" s="173"/>
      <c r="H66" s="175">
        <v>0</v>
      </c>
      <c r="I66" s="174">
        <f>SUM(I67:I71)</f>
        <v>0</v>
      </c>
      <c r="K66" s="134">
        <f>SUM(K67:K71)</f>
        <v>29.821044798265</v>
      </c>
      <c r="M66" s="134">
        <f>SUM(M67:M71)</f>
        <v>0</v>
      </c>
      <c r="P66" s="133" t="s">
        <v>104</v>
      </c>
    </row>
    <row r="67" spans="1:16" s="14" customFormat="1" ht="13.5" customHeight="1">
      <c r="A67" s="150" t="s">
        <v>261</v>
      </c>
      <c r="B67" s="150" t="s">
        <v>106</v>
      </c>
      <c r="C67" s="150" t="s">
        <v>262</v>
      </c>
      <c r="D67" s="14" t="s">
        <v>263</v>
      </c>
      <c r="E67" s="151" t="s">
        <v>264</v>
      </c>
      <c r="F67" s="150" t="s">
        <v>122</v>
      </c>
      <c r="G67" s="175">
        <v>3.735</v>
      </c>
      <c r="H67" s="175">
        <v>0</v>
      </c>
      <c r="I67" s="175">
        <f>ROUND(G67*H67,3)</f>
        <v>0</v>
      </c>
      <c r="J67" s="153">
        <v>2.377374079</v>
      </c>
      <c r="K67" s="152">
        <f>G67*J67</f>
        <v>8.879492185064999</v>
      </c>
      <c r="L67" s="153">
        <v>0</v>
      </c>
      <c r="M67" s="152">
        <f>G67*L67</f>
        <v>0</v>
      </c>
      <c r="N67" s="154">
        <v>20</v>
      </c>
      <c r="O67" s="155">
        <v>4</v>
      </c>
      <c r="P67" s="14" t="s">
        <v>111</v>
      </c>
    </row>
    <row r="68" spans="1:16" s="14" customFormat="1" ht="13.5" customHeight="1">
      <c r="A68" s="150" t="s">
        <v>265</v>
      </c>
      <c r="B68" s="150" t="s">
        <v>106</v>
      </c>
      <c r="C68" s="150" t="s">
        <v>262</v>
      </c>
      <c r="D68" s="14" t="s">
        <v>266</v>
      </c>
      <c r="E68" s="151" t="s">
        <v>267</v>
      </c>
      <c r="F68" s="150" t="s">
        <v>122</v>
      </c>
      <c r="G68" s="175">
        <v>6.748</v>
      </c>
      <c r="H68" s="175">
        <v>0</v>
      </c>
      <c r="I68" s="175">
        <f>ROUND(G68*H68,3)</f>
        <v>0</v>
      </c>
      <c r="J68" s="153">
        <v>2.41934</v>
      </c>
      <c r="K68" s="152">
        <f>G68*J68</f>
        <v>16.325706320000002</v>
      </c>
      <c r="L68" s="153">
        <v>0</v>
      </c>
      <c r="M68" s="152">
        <f>G68*L68</f>
        <v>0</v>
      </c>
      <c r="N68" s="154">
        <v>20</v>
      </c>
      <c r="O68" s="155">
        <v>4</v>
      </c>
      <c r="P68" s="14" t="s">
        <v>111</v>
      </c>
    </row>
    <row r="69" spans="1:16" s="14" customFormat="1" ht="13.5" customHeight="1">
      <c r="A69" s="150" t="s">
        <v>268</v>
      </c>
      <c r="B69" s="150" t="s">
        <v>106</v>
      </c>
      <c r="C69" s="150" t="s">
        <v>262</v>
      </c>
      <c r="D69" s="14" t="s">
        <v>269</v>
      </c>
      <c r="E69" s="151" t="s">
        <v>270</v>
      </c>
      <c r="F69" s="150" t="s">
        <v>122</v>
      </c>
      <c r="G69" s="175">
        <v>1.403</v>
      </c>
      <c r="H69" s="175">
        <v>0</v>
      </c>
      <c r="I69" s="175">
        <f>ROUND(G69*H69,3)</f>
        <v>0</v>
      </c>
      <c r="J69" s="153">
        <v>2.41932</v>
      </c>
      <c r="K69" s="152">
        <f>G69*J69</f>
        <v>3.39430596</v>
      </c>
      <c r="L69" s="153">
        <v>0</v>
      </c>
      <c r="M69" s="152">
        <f>G69*L69</f>
        <v>0</v>
      </c>
      <c r="N69" s="154">
        <v>20</v>
      </c>
      <c r="O69" s="155">
        <v>4</v>
      </c>
      <c r="P69" s="14" t="s">
        <v>111</v>
      </c>
    </row>
    <row r="70" spans="1:16" s="14" customFormat="1" ht="13.5" customHeight="1">
      <c r="A70" s="150" t="s">
        <v>271</v>
      </c>
      <c r="B70" s="150" t="s">
        <v>106</v>
      </c>
      <c r="C70" s="150" t="s">
        <v>262</v>
      </c>
      <c r="D70" s="14" t="s">
        <v>272</v>
      </c>
      <c r="E70" s="151" t="s">
        <v>273</v>
      </c>
      <c r="F70" s="150" t="s">
        <v>110</v>
      </c>
      <c r="G70" s="175">
        <v>15.784</v>
      </c>
      <c r="H70" s="175">
        <v>0</v>
      </c>
      <c r="I70" s="175">
        <f>ROUND(G70*H70,3)</f>
        <v>0</v>
      </c>
      <c r="J70" s="153">
        <v>0.07739105</v>
      </c>
      <c r="K70" s="152">
        <f>G70*J70</f>
        <v>1.2215403332</v>
      </c>
      <c r="L70" s="153">
        <v>0</v>
      </c>
      <c r="M70" s="152">
        <f>G70*L70</f>
        <v>0</v>
      </c>
      <c r="N70" s="154">
        <v>20</v>
      </c>
      <c r="O70" s="155">
        <v>4</v>
      </c>
      <c r="P70" s="14" t="s">
        <v>111</v>
      </c>
    </row>
    <row r="71" spans="1:16" s="14" customFormat="1" ht="13.5" customHeight="1">
      <c r="A71" s="150" t="s">
        <v>274</v>
      </c>
      <c r="B71" s="150" t="s">
        <v>106</v>
      </c>
      <c r="C71" s="150" t="s">
        <v>262</v>
      </c>
      <c r="D71" s="14" t="s">
        <v>275</v>
      </c>
      <c r="E71" s="151" t="s">
        <v>276</v>
      </c>
      <c r="F71" s="150" t="s">
        <v>110</v>
      </c>
      <c r="G71" s="175">
        <v>15.784</v>
      </c>
      <c r="H71" s="175">
        <v>0</v>
      </c>
      <c r="I71" s="175">
        <f>ROUND(G71*H71,3)</f>
        <v>0</v>
      </c>
      <c r="J71" s="153">
        <v>0</v>
      </c>
      <c r="K71" s="152">
        <f>G71*J71</f>
        <v>0</v>
      </c>
      <c r="L71" s="153">
        <v>0</v>
      </c>
      <c r="M71" s="152">
        <f>G71*L71</f>
        <v>0</v>
      </c>
      <c r="N71" s="154">
        <v>20</v>
      </c>
      <c r="O71" s="155">
        <v>4</v>
      </c>
      <c r="P71" s="14" t="s">
        <v>111</v>
      </c>
    </row>
    <row r="72" spans="2:16" s="128" customFormat="1" ht="12.75" customHeight="1">
      <c r="B72" s="132" t="s">
        <v>61</v>
      </c>
      <c r="D72" s="133" t="s">
        <v>115</v>
      </c>
      <c r="E72" s="133" t="s">
        <v>277</v>
      </c>
      <c r="G72" s="173"/>
      <c r="H72" s="175">
        <v>0</v>
      </c>
      <c r="I72" s="174">
        <f>SUM(I73:I78)</f>
        <v>0</v>
      </c>
      <c r="K72" s="134">
        <f>SUM(K73:K78)</f>
        <v>6.488216835005</v>
      </c>
      <c r="M72" s="134">
        <f>SUM(M73:M78)</f>
        <v>0</v>
      </c>
      <c r="P72" s="133" t="s">
        <v>104</v>
      </c>
    </row>
    <row r="73" spans="1:16" s="14" customFormat="1" ht="13.5" customHeight="1">
      <c r="A73" s="150" t="s">
        <v>278</v>
      </c>
      <c r="B73" s="150" t="s">
        <v>106</v>
      </c>
      <c r="C73" s="150" t="s">
        <v>262</v>
      </c>
      <c r="D73" s="14" t="s">
        <v>279</v>
      </c>
      <c r="E73" s="151" t="s">
        <v>280</v>
      </c>
      <c r="F73" s="150" t="s">
        <v>122</v>
      </c>
      <c r="G73" s="175">
        <v>2.108</v>
      </c>
      <c r="H73" s="175">
        <v>0</v>
      </c>
      <c r="I73" s="175">
        <f aca="true" t="shared" si="5" ref="I73:I78">ROUND(G73*H73,3)</f>
        <v>0</v>
      </c>
      <c r="J73" s="153">
        <v>0.004</v>
      </c>
      <c r="K73" s="152">
        <f aca="true" t="shared" si="6" ref="K73:K78">G73*J73</f>
        <v>0.008432</v>
      </c>
      <c r="L73" s="153">
        <v>0</v>
      </c>
      <c r="M73" s="152">
        <f aca="true" t="shared" si="7" ref="M73:M78">G73*L73</f>
        <v>0</v>
      </c>
      <c r="N73" s="154">
        <v>20</v>
      </c>
      <c r="O73" s="155">
        <v>4</v>
      </c>
      <c r="P73" s="14" t="s">
        <v>111</v>
      </c>
    </row>
    <row r="74" spans="1:16" s="14" customFormat="1" ht="13.5" customHeight="1">
      <c r="A74" s="150" t="s">
        <v>281</v>
      </c>
      <c r="B74" s="150" t="s">
        <v>106</v>
      </c>
      <c r="C74" s="150" t="s">
        <v>282</v>
      </c>
      <c r="D74" s="14" t="s">
        <v>283</v>
      </c>
      <c r="E74" s="151" t="s">
        <v>284</v>
      </c>
      <c r="F74" s="150" t="s">
        <v>122</v>
      </c>
      <c r="G74" s="175">
        <v>1.725</v>
      </c>
      <c r="H74" s="175">
        <v>0</v>
      </c>
      <c r="I74" s="175">
        <f t="shared" si="5"/>
        <v>0</v>
      </c>
      <c r="J74" s="153">
        <v>2.105086368</v>
      </c>
      <c r="K74" s="152">
        <f t="shared" si="6"/>
        <v>3.6312739848</v>
      </c>
      <c r="L74" s="153">
        <v>0</v>
      </c>
      <c r="M74" s="152">
        <f t="shared" si="7"/>
        <v>0</v>
      </c>
      <c r="N74" s="154">
        <v>20</v>
      </c>
      <c r="O74" s="155">
        <v>4</v>
      </c>
      <c r="P74" s="14" t="s">
        <v>111</v>
      </c>
    </row>
    <row r="75" spans="1:16" s="14" customFormat="1" ht="24" customHeight="1">
      <c r="A75" s="150" t="s">
        <v>285</v>
      </c>
      <c r="B75" s="150" t="s">
        <v>106</v>
      </c>
      <c r="C75" s="150" t="s">
        <v>262</v>
      </c>
      <c r="D75" s="14" t="s">
        <v>286</v>
      </c>
      <c r="E75" s="151" t="s">
        <v>287</v>
      </c>
      <c r="F75" s="150" t="s">
        <v>122</v>
      </c>
      <c r="G75" s="175">
        <v>0.705</v>
      </c>
      <c r="H75" s="175">
        <v>0</v>
      </c>
      <c r="I75" s="175">
        <f t="shared" si="5"/>
        <v>0</v>
      </c>
      <c r="J75" s="153">
        <v>3.015493445</v>
      </c>
      <c r="K75" s="152">
        <f t="shared" si="6"/>
        <v>2.125922878725</v>
      </c>
      <c r="L75" s="153">
        <v>0</v>
      </c>
      <c r="M75" s="152">
        <f t="shared" si="7"/>
        <v>0</v>
      </c>
      <c r="N75" s="154">
        <v>20</v>
      </c>
      <c r="O75" s="155">
        <v>4</v>
      </c>
      <c r="P75" s="14" t="s">
        <v>111</v>
      </c>
    </row>
    <row r="76" spans="1:16" s="14" customFormat="1" ht="24" customHeight="1">
      <c r="A76" s="150" t="s">
        <v>288</v>
      </c>
      <c r="B76" s="150" t="s">
        <v>106</v>
      </c>
      <c r="C76" s="150" t="s">
        <v>262</v>
      </c>
      <c r="D76" s="14" t="s">
        <v>289</v>
      </c>
      <c r="E76" s="151" t="s">
        <v>290</v>
      </c>
      <c r="F76" s="150" t="s">
        <v>110</v>
      </c>
      <c r="G76" s="175">
        <v>5.64</v>
      </c>
      <c r="H76" s="175">
        <v>0</v>
      </c>
      <c r="I76" s="175">
        <f t="shared" si="5"/>
        <v>0</v>
      </c>
      <c r="J76" s="153">
        <v>0.111990012</v>
      </c>
      <c r="K76" s="152">
        <f t="shared" si="6"/>
        <v>0.63162366768</v>
      </c>
      <c r="L76" s="153">
        <v>0</v>
      </c>
      <c r="M76" s="152">
        <f t="shared" si="7"/>
        <v>0</v>
      </c>
      <c r="N76" s="154">
        <v>20</v>
      </c>
      <c r="O76" s="155">
        <v>4</v>
      </c>
      <c r="P76" s="14" t="s">
        <v>111</v>
      </c>
    </row>
    <row r="77" spans="1:16" s="14" customFormat="1" ht="24" customHeight="1">
      <c r="A77" s="150" t="s">
        <v>291</v>
      </c>
      <c r="B77" s="150" t="s">
        <v>106</v>
      </c>
      <c r="C77" s="150" t="s">
        <v>262</v>
      </c>
      <c r="D77" s="14" t="s">
        <v>292</v>
      </c>
      <c r="E77" s="151" t="s">
        <v>293</v>
      </c>
      <c r="F77" s="150" t="s">
        <v>110</v>
      </c>
      <c r="G77" s="175">
        <v>5.64</v>
      </c>
      <c r="H77" s="175">
        <v>0</v>
      </c>
      <c r="I77" s="175">
        <f t="shared" si="5"/>
        <v>0</v>
      </c>
      <c r="J77" s="153">
        <v>0</v>
      </c>
      <c r="K77" s="152">
        <f t="shared" si="6"/>
        <v>0</v>
      </c>
      <c r="L77" s="153">
        <v>0</v>
      </c>
      <c r="M77" s="152">
        <f t="shared" si="7"/>
        <v>0</v>
      </c>
      <c r="N77" s="154">
        <v>20</v>
      </c>
      <c r="O77" s="155">
        <v>4</v>
      </c>
      <c r="P77" s="14" t="s">
        <v>111</v>
      </c>
    </row>
    <row r="78" spans="1:16" s="14" customFormat="1" ht="13.5" customHeight="1">
      <c r="A78" s="150" t="s">
        <v>294</v>
      </c>
      <c r="B78" s="150" t="s">
        <v>106</v>
      </c>
      <c r="C78" s="150" t="s">
        <v>262</v>
      </c>
      <c r="D78" s="14" t="s">
        <v>295</v>
      </c>
      <c r="E78" s="151" t="s">
        <v>296</v>
      </c>
      <c r="F78" s="150" t="s">
        <v>146</v>
      </c>
      <c r="G78" s="175">
        <v>0.085</v>
      </c>
      <c r="H78" s="175">
        <v>0</v>
      </c>
      <c r="I78" s="175">
        <f t="shared" si="5"/>
        <v>0</v>
      </c>
      <c r="J78" s="153">
        <v>1.07016828</v>
      </c>
      <c r="K78" s="152">
        <f t="shared" si="6"/>
        <v>0.09096430380000001</v>
      </c>
      <c r="L78" s="153">
        <v>0</v>
      </c>
      <c r="M78" s="152">
        <f t="shared" si="7"/>
        <v>0</v>
      </c>
      <c r="N78" s="154">
        <v>20</v>
      </c>
      <c r="O78" s="155">
        <v>4</v>
      </c>
      <c r="P78" s="14" t="s">
        <v>111</v>
      </c>
    </row>
    <row r="79" spans="2:16" s="128" customFormat="1" ht="12.75" customHeight="1">
      <c r="B79" s="132" t="s">
        <v>61</v>
      </c>
      <c r="D79" s="133" t="s">
        <v>119</v>
      </c>
      <c r="E79" s="133" t="s">
        <v>297</v>
      </c>
      <c r="G79" s="173"/>
      <c r="H79" s="175">
        <v>0</v>
      </c>
      <c r="I79" s="174">
        <f>SUM(I80:I86)</f>
        <v>0</v>
      </c>
      <c r="K79" s="134">
        <f>SUM(K80:K86)</f>
        <v>67.50982618307143</v>
      </c>
      <c r="M79" s="134">
        <f>SUM(M80:M86)</f>
        <v>0</v>
      </c>
      <c r="P79" s="133" t="s">
        <v>104</v>
      </c>
    </row>
    <row r="80" spans="1:16" s="14" customFormat="1" ht="13.5" customHeight="1">
      <c r="A80" s="150" t="s">
        <v>298</v>
      </c>
      <c r="B80" s="150" t="s">
        <v>106</v>
      </c>
      <c r="C80" s="150" t="s">
        <v>262</v>
      </c>
      <c r="D80" s="14" t="s">
        <v>299</v>
      </c>
      <c r="E80" s="151" t="s">
        <v>300</v>
      </c>
      <c r="F80" s="150" t="s">
        <v>301</v>
      </c>
      <c r="G80" s="175">
        <v>3.161</v>
      </c>
      <c r="H80" s="175">
        <v>0</v>
      </c>
      <c r="I80" s="175">
        <f aca="true" t="shared" si="8" ref="I80:I86">ROUND(G80*H80,3)</f>
        <v>0</v>
      </c>
      <c r="J80" s="153">
        <v>0.108886048425</v>
      </c>
      <c r="K80" s="152">
        <f aca="true" t="shared" si="9" ref="K80:K86">G80*J80</f>
        <v>0.344188799071425</v>
      </c>
      <c r="L80" s="153">
        <v>0</v>
      </c>
      <c r="M80" s="152">
        <f aca="true" t="shared" si="10" ref="M80:M86">G80*L80</f>
        <v>0</v>
      </c>
      <c r="N80" s="154">
        <v>20</v>
      </c>
      <c r="O80" s="155">
        <v>4</v>
      </c>
      <c r="P80" s="14" t="s">
        <v>111</v>
      </c>
    </row>
    <row r="81" spans="1:16" s="14" customFormat="1" ht="24" customHeight="1">
      <c r="A81" s="150" t="s">
        <v>302</v>
      </c>
      <c r="B81" s="150" t="s">
        <v>106</v>
      </c>
      <c r="C81" s="150" t="s">
        <v>262</v>
      </c>
      <c r="D81" s="14" t="s">
        <v>303</v>
      </c>
      <c r="E81" s="151" t="s">
        <v>304</v>
      </c>
      <c r="F81" s="150" t="s">
        <v>110</v>
      </c>
      <c r="G81" s="175">
        <v>6.512</v>
      </c>
      <c r="H81" s="175">
        <v>0</v>
      </c>
      <c r="I81" s="175">
        <f t="shared" si="8"/>
        <v>0</v>
      </c>
      <c r="J81" s="153">
        <v>0.02356</v>
      </c>
      <c r="K81" s="152">
        <f t="shared" si="9"/>
        <v>0.15342271999999998</v>
      </c>
      <c r="L81" s="153">
        <v>0</v>
      </c>
      <c r="M81" s="152">
        <f t="shared" si="10"/>
        <v>0</v>
      </c>
      <c r="N81" s="154">
        <v>20</v>
      </c>
      <c r="O81" s="155">
        <v>4</v>
      </c>
      <c r="P81" s="14" t="s">
        <v>111</v>
      </c>
    </row>
    <row r="82" spans="1:16" s="14" customFormat="1" ht="24" customHeight="1">
      <c r="A82" s="150" t="s">
        <v>305</v>
      </c>
      <c r="B82" s="150" t="s">
        <v>106</v>
      </c>
      <c r="C82" s="150" t="s">
        <v>262</v>
      </c>
      <c r="D82" s="14" t="s">
        <v>306</v>
      </c>
      <c r="E82" s="151" t="s">
        <v>307</v>
      </c>
      <c r="F82" s="150" t="s">
        <v>110</v>
      </c>
      <c r="G82" s="175">
        <v>6.512</v>
      </c>
      <c r="H82" s="175">
        <v>0</v>
      </c>
      <c r="I82" s="175">
        <f t="shared" si="8"/>
        <v>0</v>
      </c>
      <c r="J82" s="153">
        <v>0</v>
      </c>
      <c r="K82" s="152">
        <f t="shared" si="9"/>
        <v>0</v>
      </c>
      <c r="L82" s="153">
        <v>0</v>
      </c>
      <c r="M82" s="152">
        <f t="shared" si="10"/>
        <v>0</v>
      </c>
      <c r="N82" s="154">
        <v>20</v>
      </c>
      <c r="O82" s="155">
        <v>4</v>
      </c>
      <c r="P82" s="14" t="s">
        <v>111</v>
      </c>
    </row>
    <row r="83" spans="1:16" s="14" customFormat="1" ht="24" customHeight="1">
      <c r="A83" s="150" t="s">
        <v>308</v>
      </c>
      <c r="B83" s="150" t="s">
        <v>106</v>
      </c>
      <c r="C83" s="150" t="s">
        <v>116</v>
      </c>
      <c r="D83" s="14" t="s">
        <v>309</v>
      </c>
      <c r="E83" s="151" t="s">
        <v>310</v>
      </c>
      <c r="F83" s="150" t="s">
        <v>110</v>
      </c>
      <c r="G83" s="175">
        <v>117.5</v>
      </c>
      <c r="H83" s="175">
        <v>0</v>
      </c>
      <c r="I83" s="175">
        <f t="shared" si="8"/>
        <v>0</v>
      </c>
      <c r="J83" s="153">
        <v>0.16192</v>
      </c>
      <c r="K83" s="152">
        <f t="shared" si="9"/>
        <v>19.0256</v>
      </c>
      <c r="L83" s="153">
        <v>0</v>
      </c>
      <c r="M83" s="152">
        <f t="shared" si="10"/>
        <v>0</v>
      </c>
      <c r="N83" s="154">
        <v>20</v>
      </c>
      <c r="O83" s="155">
        <v>4</v>
      </c>
      <c r="P83" s="14" t="s">
        <v>111</v>
      </c>
    </row>
    <row r="84" spans="1:16" s="14" customFormat="1" ht="24" customHeight="1">
      <c r="A84" s="150" t="s">
        <v>311</v>
      </c>
      <c r="B84" s="150" t="s">
        <v>106</v>
      </c>
      <c r="C84" s="150" t="s">
        <v>116</v>
      </c>
      <c r="D84" s="14" t="s">
        <v>312</v>
      </c>
      <c r="E84" s="151" t="s">
        <v>313</v>
      </c>
      <c r="F84" s="150" t="s">
        <v>110</v>
      </c>
      <c r="G84" s="175">
        <v>2350</v>
      </c>
      <c r="H84" s="175">
        <v>0</v>
      </c>
      <c r="I84" s="175">
        <f t="shared" si="8"/>
        <v>0</v>
      </c>
      <c r="J84" s="153">
        <v>0.02024</v>
      </c>
      <c r="K84" s="152">
        <f t="shared" si="9"/>
        <v>47.564</v>
      </c>
      <c r="L84" s="153">
        <v>0</v>
      </c>
      <c r="M84" s="152">
        <f t="shared" si="10"/>
        <v>0</v>
      </c>
      <c r="N84" s="154">
        <v>20</v>
      </c>
      <c r="O84" s="155">
        <v>4</v>
      </c>
      <c r="P84" s="14" t="s">
        <v>111</v>
      </c>
    </row>
    <row r="85" spans="1:16" s="14" customFormat="1" ht="24" customHeight="1">
      <c r="A85" s="150" t="s">
        <v>314</v>
      </c>
      <c r="B85" s="150" t="s">
        <v>106</v>
      </c>
      <c r="C85" s="150" t="s">
        <v>315</v>
      </c>
      <c r="D85" s="14" t="s">
        <v>316</v>
      </c>
      <c r="E85" s="151" t="s">
        <v>317</v>
      </c>
      <c r="F85" s="150" t="s">
        <v>110</v>
      </c>
      <c r="G85" s="175">
        <v>150.74</v>
      </c>
      <c r="H85" s="175">
        <v>0</v>
      </c>
      <c r="I85" s="175">
        <f t="shared" si="8"/>
        <v>0</v>
      </c>
      <c r="J85" s="153">
        <v>0.0022036</v>
      </c>
      <c r="K85" s="152">
        <f t="shared" si="9"/>
        <v>0.332170664</v>
      </c>
      <c r="L85" s="153">
        <v>0</v>
      </c>
      <c r="M85" s="152">
        <f t="shared" si="10"/>
        <v>0</v>
      </c>
      <c r="N85" s="154">
        <v>20</v>
      </c>
      <c r="O85" s="155">
        <v>4</v>
      </c>
      <c r="P85" s="14" t="s">
        <v>111</v>
      </c>
    </row>
    <row r="86" spans="1:16" s="14" customFormat="1" ht="13.5" customHeight="1">
      <c r="A86" s="156" t="s">
        <v>318</v>
      </c>
      <c r="B86" s="156" t="s">
        <v>142</v>
      </c>
      <c r="C86" s="156" t="s">
        <v>143</v>
      </c>
      <c r="D86" s="157" t="s">
        <v>319</v>
      </c>
      <c r="E86" s="158" t="s">
        <v>416</v>
      </c>
      <c r="F86" s="156" t="s">
        <v>110</v>
      </c>
      <c r="G86" s="176">
        <v>180.888</v>
      </c>
      <c r="H86" s="175">
        <v>0</v>
      </c>
      <c r="I86" s="176">
        <f t="shared" si="8"/>
        <v>0</v>
      </c>
      <c r="J86" s="160">
        <v>0.0005</v>
      </c>
      <c r="K86" s="159">
        <f t="shared" si="9"/>
        <v>0.09044400000000001</v>
      </c>
      <c r="L86" s="160">
        <v>0</v>
      </c>
      <c r="M86" s="159">
        <f t="shared" si="10"/>
        <v>0</v>
      </c>
      <c r="N86" s="161">
        <v>20</v>
      </c>
      <c r="O86" s="162">
        <v>8</v>
      </c>
      <c r="P86" s="157" t="s">
        <v>111</v>
      </c>
    </row>
    <row r="87" spans="2:16" s="128" customFormat="1" ht="12.75" customHeight="1">
      <c r="B87" s="132" t="s">
        <v>61</v>
      </c>
      <c r="D87" s="133" t="s">
        <v>123</v>
      </c>
      <c r="E87" s="133" t="s">
        <v>320</v>
      </c>
      <c r="G87" s="173"/>
      <c r="H87" s="175">
        <v>0</v>
      </c>
      <c r="I87" s="174">
        <f>SUM(I88:I92)</f>
        <v>0</v>
      </c>
      <c r="K87" s="134">
        <f>SUM(K88:K92)</f>
        <v>68.6400082162839</v>
      </c>
      <c r="M87" s="134">
        <f>SUM(M88:M92)</f>
        <v>0</v>
      </c>
      <c r="P87" s="133" t="s">
        <v>104</v>
      </c>
    </row>
    <row r="88" spans="1:16" s="14" customFormat="1" ht="24" customHeight="1">
      <c r="A88" s="150" t="s">
        <v>321</v>
      </c>
      <c r="B88" s="150" t="s">
        <v>106</v>
      </c>
      <c r="C88" s="150" t="s">
        <v>116</v>
      </c>
      <c r="D88" s="14" t="s">
        <v>322</v>
      </c>
      <c r="E88" s="151" t="s">
        <v>323</v>
      </c>
      <c r="F88" s="150" t="s">
        <v>110</v>
      </c>
      <c r="G88" s="175">
        <v>4.6</v>
      </c>
      <c r="H88" s="175">
        <v>0</v>
      </c>
      <c r="I88" s="175">
        <f>ROUND(G88*H88,3)</f>
        <v>0</v>
      </c>
      <c r="J88" s="153">
        <v>0.30361</v>
      </c>
      <c r="K88" s="152">
        <f>G88*J88</f>
        <v>1.3966059999999998</v>
      </c>
      <c r="L88" s="153">
        <v>0</v>
      </c>
      <c r="M88" s="152">
        <f>G88*L88</f>
        <v>0</v>
      </c>
      <c r="N88" s="154">
        <v>20</v>
      </c>
      <c r="O88" s="155">
        <v>4</v>
      </c>
      <c r="P88" s="14" t="s">
        <v>111</v>
      </c>
    </row>
    <row r="89" spans="1:16" s="14" customFormat="1" ht="24" customHeight="1">
      <c r="A89" s="150" t="s">
        <v>324</v>
      </c>
      <c r="B89" s="150" t="s">
        <v>106</v>
      </c>
      <c r="C89" s="150" t="s">
        <v>116</v>
      </c>
      <c r="D89" s="14" t="s">
        <v>325</v>
      </c>
      <c r="E89" s="151" t="s">
        <v>326</v>
      </c>
      <c r="F89" s="150" t="s">
        <v>110</v>
      </c>
      <c r="G89" s="175">
        <v>39.7</v>
      </c>
      <c r="H89" s="175">
        <v>0</v>
      </c>
      <c r="I89" s="175">
        <f>ROUND(G89*H89,3)</f>
        <v>0</v>
      </c>
      <c r="J89" s="153">
        <v>0.40481</v>
      </c>
      <c r="K89" s="152">
        <f>G89*J89</f>
        <v>16.070957</v>
      </c>
      <c r="L89" s="153">
        <v>0</v>
      </c>
      <c r="M89" s="152">
        <f>G89*L89</f>
        <v>0</v>
      </c>
      <c r="N89" s="154">
        <v>20</v>
      </c>
      <c r="O89" s="155">
        <v>4</v>
      </c>
      <c r="P89" s="14" t="s">
        <v>111</v>
      </c>
    </row>
    <row r="90" spans="1:16" s="14" customFormat="1" ht="24" customHeight="1">
      <c r="A90" s="150" t="s">
        <v>327</v>
      </c>
      <c r="B90" s="150" t="s">
        <v>106</v>
      </c>
      <c r="C90" s="150" t="s">
        <v>116</v>
      </c>
      <c r="D90" s="14" t="s">
        <v>328</v>
      </c>
      <c r="E90" s="151" t="s">
        <v>417</v>
      </c>
      <c r="F90" s="150" t="s">
        <v>110</v>
      </c>
      <c r="G90" s="175">
        <v>30.075</v>
      </c>
      <c r="H90" s="175">
        <v>0</v>
      </c>
      <c r="I90" s="175">
        <f>ROUND(G90*H90,3)</f>
        <v>0</v>
      </c>
      <c r="J90" s="153">
        <v>0.399793689652</v>
      </c>
      <c r="K90" s="152">
        <f>G90*J90</f>
        <v>12.0237952162839</v>
      </c>
      <c r="L90" s="153">
        <v>0</v>
      </c>
      <c r="M90" s="152">
        <f>G90*L90</f>
        <v>0</v>
      </c>
      <c r="N90" s="154">
        <v>20</v>
      </c>
      <c r="O90" s="155">
        <v>4</v>
      </c>
      <c r="P90" s="14" t="s">
        <v>111</v>
      </c>
    </row>
    <row r="91" spans="1:16" s="14" customFormat="1" ht="13.5" customHeight="1">
      <c r="A91" s="150" t="s">
        <v>329</v>
      </c>
      <c r="B91" s="150" t="s">
        <v>106</v>
      </c>
      <c r="C91" s="150" t="s">
        <v>116</v>
      </c>
      <c r="D91" s="14" t="s">
        <v>330</v>
      </c>
      <c r="E91" s="151" t="s">
        <v>331</v>
      </c>
      <c r="F91" s="150" t="s">
        <v>110</v>
      </c>
      <c r="G91" s="175">
        <v>117.5</v>
      </c>
      <c r="H91" s="175">
        <v>0</v>
      </c>
      <c r="I91" s="175">
        <f>ROUND(G91*H91,3)</f>
        <v>0</v>
      </c>
      <c r="J91" s="153">
        <v>0.1837</v>
      </c>
      <c r="K91" s="152">
        <f>G91*J91</f>
        <v>21.58475</v>
      </c>
      <c r="L91" s="153">
        <v>0</v>
      </c>
      <c r="M91" s="152">
        <f>G91*L91</f>
        <v>0</v>
      </c>
      <c r="N91" s="154">
        <v>20</v>
      </c>
      <c r="O91" s="155">
        <v>4</v>
      </c>
      <c r="P91" s="14" t="s">
        <v>111</v>
      </c>
    </row>
    <row r="92" spans="1:16" s="14" customFormat="1" ht="13.5" customHeight="1">
      <c r="A92" s="156" t="s">
        <v>332</v>
      </c>
      <c r="B92" s="156" t="s">
        <v>142</v>
      </c>
      <c r="C92" s="156" t="s">
        <v>143</v>
      </c>
      <c r="D92" s="157" t="s">
        <v>333</v>
      </c>
      <c r="E92" s="158" t="s">
        <v>334</v>
      </c>
      <c r="F92" s="156" t="s">
        <v>110</v>
      </c>
      <c r="G92" s="176">
        <v>118.675</v>
      </c>
      <c r="H92" s="175">
        <v>0</v>
      </c>
      <c r="I92" s="176">
        <f>ROUND(G92*H92,3)</f>
        <v>0</v>
      </c>
      <c r="J92" s="160">
        <v>0.148</v>
      </c>
      <c r="K92" s="159">
        <f>G92*J92</f>
        <v>17.5639</v>
      </c>
      <c r="L92" s="160">
        <v>0</v>
      </c>
      <c r="M92" s="159">
        <f>G92*L92</f>
        <v>0</v>
      </c>
      <c r="N92" s="161">
        <v>20</v>
      </c>
      <c r="O92" s="162">
        <v>8</v>
      </c>
      <c r="P92" s="157" t="s">
        <v>111</v>
      </c>
    </row>
    <row r="93" spans="2:16" s="128" customFormat="1" ht="12.75" customHeight="1">
      <c r="B93" s="132" t="s">
        <v>61</v>
      </c>
      <c r="D93" s="133" t="s">
        <v>126</v>
      </c>
      <c r="E93" s="133" t="s">
        <v>335</v>
      </c>
      <c r="G93" s="173"/>
      <c r="H93" s="175">
        <v>0</v>
      </c>
      <c r="I93" s="174">
        <f>SUM(I94:I96)</f>
        <v>0</v>
      </c>
      <c r="K93" s="134">
        <f>SUM(K94:K96)</f>
        <v>2.9380879427999997</v>
      </c>
      <c r="M93" s="134">
        <f>SUM(M94:M96)</f>
        <v>0</v>
      </c>
      <c r="P93" s="133" t="s">
        <v>104</v>
      </c>
    </row>
    <row r="94" spans="1:16" s="14" customFormat="1" ht="24" customHeight="1">
      <c r="A94" s="150" t="s">
        <v>336</v>
      </c>
      <c r="B94" s="150" t="s">
        <v>106</v>
      </c>
      <c r="C94" s="150" t="s">
        <v>337</v>
      </c>
      <c r="D94" s="14" t="s">
        <v>338</v>
      </c>
      <c r="E94" s="151" t="s">
        <v>339</v>
      </c>
      <c r="F94" s="150" t="s">
        <v>110</v>
      </c>
      <c r="G94" s="175">
        <v>49.2</v>
      </c>
      <c r="H94" s="175">
        <v>0</v>
      </c>
      <c r="I94" s="175">
        <f>ROUND(G94*H94,3)</f>
        <v>0</v>
      </c>
      <c r="J94" s="153">
        <v>0.058359259</v>
      </c>
      <c r="K94" s="152">
        <f>G94*J94</f>
        <v>2.8712755428</v>
      </c>
      <c r="L94" s="153">
        <v>0</v>
      </c>
      <c r="M94" s="152">
        <f>G94*L94</f>
        <v>0</v>
      </c>
      <c r="N94" s="154">
        <v>20</v>
      </c>
      <c r="O94" s="155">
        <v>4</v>
      </c>
      <c r="P94" s="14" t="s">
        <v>111</v>
      </c>
    </row>
    <row r="95" spans="1:16" s="14" customFormat="1" ht="13.5" customHeight="1">
      <c r="A95" s="150" t="s">
        <v>340</v>
      </c>
      <c r="B95" s="150" t="s">
        <v>106</v>
      </c>
      <c r="C95" s="150" t="s">
        <v>262</v>
      </c>
      <c r="D95" s="14" t="s">
        <v>341</v>
      </c>
      <c r="E95" s="151" t="s">
        <v>342</v>
      </c>
      <c r="F95" s="150" t="s">
        <v>110</v>
      </c>
      <c r="G95" s="175">
        <v>1.34</v>
      </c>
      <c r="H95" s="175">
        <v>0</v>
      </c>
      <c r="I95" s="175">
        <f>ROUND(G95*H95,3)</f>
        <v>0</v>
      </c>
      <c r="J95" s="153">
        <v>0.04986</v>
      </c>
      <c r="K95" s="152">
        <f>G95*J95</f>
        <v>0.06681240000000001</v>
      </c>
      <c r="L95" s="153">
        <v>0</v>
      </c>
      <c r="M95" s="152">
        <f>G95*L95</f>
        <v>0</v>
      </c>
      <c r="N95" s="154">
        <v>20</v>
      </c>
      <c r="O95" s="155">
        <v>4</v>
      </c>
      <c r="P95" s="14" t="s">
        <v>111</v>
      </c>
    </row>
    <row r="96" spans="1:16" s="14" customFormat="1" ht="13.5" customHeight="1">
      <c r="A96" s="150" t="s">
        <v>343</v>
      </c>
      <c r="B96" s="150" t="s">
        <v>106</v>
      </c>
      <c r="C96" s="150" t="s">
        <v>262</v>
      </c>
      <c r="D96" s="14" t="s">
        <v>344</v>
      </c>
      <c r="E96" s="151" t="s">
        <v>345</v>
      </c>
      <c r="F96" s="150" t="s">
        <v>110</v>
      </c>
      <c r="G96" s="175">
        <v>1.34</v>
      </c>
      <c r="H96" s="175">
        <v>0</v>
      </c>
      <c r="I96" s="175">
        <f>ROUND(G96*H96,3)</f>
        <v>0</v>
      </c>
      <c r="J96" s="153">
        <v>0</v>
      </c>
      <c r="K96" s="152">
        <f>G96*J96</f>
        <v>0</v>
      </c>
      <c r="L96" s="153">
        <v>0</v>
      </c>
      <c r="M96" s="152">
        <f>G96*L96</f>
        <v>0</v>
      </c>
      <c r="N96" s="154">
        <v>20</v>
      </c>
      <c r="O96" s="155">
        <v>4</v>
      </c>
      <c r="P96" s="14" t="s">
        <v>111</v>
      </c>
    </row>
    <row r="97" spans="2:16" s="128" customFormat="1" ht="12.75" customHeight="1">
      <c r="B97" s="132" t="s">
        <v>61</v>
      </c>
      <c r="D97" s="133" t="s">
        <v>135</v>
      </c>
      <c r="E97" s="133" t="s">
        <v>346</v>
      </c>
      <c r="G97" s="173"/>
      <c r="H97" s="175">
        <v>0</v>
      </c>
      <c r="I97" s="174">
        <f>SUM(I98:I106)</f>
        <v>0</v>
      </c>
      <c r="K97" s="134">
        <f>SUM(K98:K106)</f>
        <v>36.880779008634605</v>
      </c>
      <c r="M97" s="134">
        <f>SUM(M98:M106)</f>
        <v>0</v>
      </c>
      <c r="P97" s="133" t="s">
        <v>104</v>
      </c>
    </row>
    <row r="98" spans="1:16" s="14" customFormat="1" ht="24" customHeight="1">
      <c r="A98" s="150" t="s">
        <v>347</v>
      </c>
      <c r="B98" s="150" t="s">
        <v>106</v>
      </c>
      <c r="C98" s="150" t="s">
        <v>116</v>
      </c>
      <c r="D98" s="14" t="s">
        <v>348</v>
      </c>
      <c r="E98" s="151" t="s">
        <v>349</v>
      </c>
      <c r="F98" s="150" t="s">
        <v>301</v>
      </c>
      <c r="G98" s="175">
        <v>85</v>
      </c>
      <c r="H98" s="175">
        <v>0</v>
      </c>
      <c r="I98" s="175">
        <f aca="true" t="shared" si="11" ref="I98:I106">ROUND(G98*H98,3)</f>
        <v>0</v>
      </c>
      <c r="J98" s="153">
        <v>0.08924</v>
      </c>
      <c r="K98" s="152">
        <f aca="true" t="shared" si="12" ref="K98:K106">G98*J98</f>
        <v>7.5854</v>
      </c>
      <c r="L98" s="153">
        <v>0</v>
      </c>
      <c r="M98" s="152">
        <f aca="true" t="shared" si="13" ref="M98:M106">G98*L98</f>
        <v>0</v>
      </c>
      <c r="N98" s="154">
        <v>20</v>
      </c>
      <c r="O98" s="155">
        <v>4</v>
      </c>
      <c r="P98" s="14" t="s">
        <v>111</v>
      </c>
    </row>
    <row r="99" spans="1:16" s="14" customFormat="1" ht="13.5" customHeight="1">
      <c r="A99" s="156" t="s">
        <v>350</v>
      </c>
      <c r="B99" s="156" t="s">
        <v>142</v>
      </c>
      <c r="C99" s="156" t="s">
        <v>143</v>
      </c>
      <c r="D99" s="157" t="s">
        <v>351</v>
      </c>
      <c r="E99" s="158" t="s">
        <v>352</v>
      </c>
      <c r="F99" s="156" t="s">
        <v>166</v>
      </c>
      <c r="G99" s="176">
        <v>85</v>
      </c>
      <c r="H99" s="175">
        <v>0</v>
      </c>
      <c r="I99" s="176">
        <f t="shared" si="11"/>
        <v>0</v>
      </c>
      <c r="J99" s="160">
        <v>0.097</v>
      </c>
      <c r="K99" s="159">
        <f t="shared" si="12"/>
        <v>8.245000000000001</v>
      </c>
      <c r="L99" s="160">
        <v>0</v>
      </c>
      <c r="M99" s="159">
        <f t="shared" si="13"/>
        <v>0</v>
      </c>
      <c r="N99" s="161">
        <v>20</v>
      </c>
      <c r="O99" s="162">
        <v>8</v>
      </c>
      <c r="P99" s="157" t="s">
        <v>111</v>
      </c>
    </row>
    <row r="100" spans="1:16" s="14" customFormat="1" ht="13.5" customHeight="1">
      <c r="A100" s="150" t="s">
        <v>353</v>
      </c>
      <c r="B100" s="150" t="s">
        <v>106</v>
      </c>
      <c r="C100" s="150" t="s">
        <v>116</v>
      </c>
      <c r="D100" s="14" t="s">
        <v>354</v>
      </c>
      <c r="E100" s="151" t="s">
        <v>355</v>
      </c>
      <c r="F100" s="150" t="s">
        <v>301</v>
      </c>
      <c r="G100" s="175">
        <v>41.863</v>
      </c>
      <c r="H100" s="175">
        <v>0</v>
      </c>
      <c r="I100" s="175">
        <f t="shared" si="11"/>
        <v>0</v>
      </c>
      <c r="J100" s="153">
        <v>0.1265072742</v>
      </c>
      <c r="K100" s="152">
        <f t="shared" si="12"/>
        <v>5.2959740198346</v>
      </c>
      <c r="L100" s="153">
        <v>0</v>
      </c>
      <c r="M100" s="152">
        <f t="shared" si="13"/>
        <v>0</v>
      </c>
      <c r="N100" s="154">
        <v>20</v>
      </c>
      <c r="O100" s="155">
        <v>4</v>
      </c>
      <c r="P100" s="14" t="s">
        <v>111</v>
      </c>
    </row>
    <row r="101" spans="1:16" s="14" customFormat="1" ht="13.5" customHeight="1">
      <c r="A101" s="156" t="s">
        <v>356</v>
      </c>
      <c r="B101" s="156" t="s">
        <v>142</v>
      </c>
      <c r="C101" s="156" t="s">
        <v>143</v>
      </c>
      <c r="D101" s="157" t="s">
        <v>357</v>
      </c>
      <c r="E101" s="158" t="s">
        <v>358</v>
      </c>
      <c r="F101" s="156" t="s">
        <v>166</v>
      </c>
      <c r="G101" s="176">
        <v>209.315</v>
      </c>
      <c r="H101" s="175">
        <v>0</v>
      </c>
      <c r="I101" s="176">
        <f t="shared" si="11"/>
        <v>0</v>
      </c>
      <c r="J101" s="160">
        <v>0.0187</v>
      </c>
      <c r="K101" s="159">
        <f t="shared" si="12"/>
        <v>3.9141905</v>
      </c>
      <c r="L101" s="160">
        <v>0</v>
      </c>
      <c r="M101" s="159">
        <f t="shared" si="13"/>
        <v>0</v>
      </c>
      <c r="N101" s="161">
        <v>20</v>
      </c>
      <c r="O101" s="162">
        <v>8</v>
      </c>
      <c r="P101" s="157" t="s">
        <v>111</v>
      </c>
    </row>
    <row r="102" spans="1:16" s="14" customFormat="1" ht="24" customHeight="1">
      <c r="A102" s="150" t="s">
        <v>359</v>
      </c>
      <c r="B102" s="150" t="s">
        <v>106</v>
      </c>
      <c r="C102" s="150" t="s">
        <v>116</v>
      </c>
      <c r="D102" s="14" t="s">
        <v>360</v>
      </c>
      <c r="E102" s="151" t="s">
        <v>361</v>
      </c>
      <c r="F102" s="150" t="s">
        <v>301</v>
      </c>
      <c r="G102" s="175">
        <v>28</v>
      </c>
      <c r="H102" s="175">
        <v>0</v>
      </c>
      <c r="I102" s="175">
        <f t="shared" si="11"/>
        <v>0</v>
      </c>
      <c r="J102" s="153">
        <v>0.1004382693</v>
      </c>
      <c r="K102" s="152">
        <f t="shared" si="12"/>
        <v>2.8122715404</v>
      </c>
      <c r="L102" s="153">
        <v>0</v>
      </c>
      <c r="M102" s="152">
        <f t="shared" si="13"/>
        <v>0</v>
      </c>
      <c r="N102" s="154">
        <v>20</v>
      </c>
      <c r="O102" s="155">
        <v>4</v>
      </c>
      <c r="P102" s="14" t="s">
        <v>111</v>
      </c>
    </row>
    <row r="103" spans="1:16" s="14" customFormat="1" ht="13.5" customHeight="1">
      <c r="A103" s="156" t="s">
        <v>362</v>
      </c>
      <c r="B103" s="156" t="s">
        <v>142</v>
      </c>
      <c r="C103" s="156" t="s">
        <v>143</v>
      </c>
      <c r="D103" s="157" t="s">
        <v>363</v>
      </c>
      <c r="E103" s="158" t="s">
        <v>364</v>
      </c>
      <c r="F103" s="156" t="s">
        <v>166</v>
      </c>
      <c r="G103" s="176">
        <v>28</v>
      </c>
      <c r="H103" s="175">
        <v>0</v>
      </c>
      <c r="I103" s="176">
        <f t="shared" si="11"/>
        <v>0</v>
      </c>
      <c r="J103" s="160">
        <v>0.049</v>
      </c>
      <c r="K103" s="159">
        <f t="shared" si="12"/>
        <v>1.372</v>
      </c>
      <c r="L103" s="160">
        <v>0</v>
      </c>
      <c r="M103" s="159">
        <f t="shared" si="13"/>
        <v>0</v>
      </c>
      <c r="N103" s="161">
        <v>20</v>
      </c>
      <c r="O103" s="162">
        <v>8</v>
      </c>
      <c r="P103" s="157" t="s">
        <v>111</v>
      </c>
    </row>
    <row r="104" spans="1:16" s="14" customFormat="1" ht="13.5" customHeight="1">
      <c r="A104" s="150" t="s">
        <v>365</v>
      </c>
      <c r="B104" s="150" t="s">
        <v>106</v>
      </c>
      <c r="C104" s="150" t="s">
        <v>116</v>
      </c>
      <c r="D104" s="14" t="s">
        <v>366</v>
      </c>
      <c r="E104" s="151" t="s">
        <v>367</v>
      </c>
      <c r="F104" s="150" t="s">
        <v>301</v>
      </c>
      <c r="G104" s="175">
        <v>9</v>
      </c>
      <c r="H104" s="175">
        <v>0</v>
      </c>
      <c r="I104" s="175">
        <f t="shared" si="11"/>
        <v>0</v>
      </c>
      <c r="J104" s="153">
        <v>0.8506603276</v>
      </c>
      <c r="K104" s="152">
        <f t="shared" si="12"/>
        <v>7.6559429484</v>
      </c>
      <c r="L104" s="153">
        <v>0</v>
      </c>
      <c r="M104" s="152">
        <f t="shared" si="13"/>
        <v>0</v>
      </c>
      <c r="N104" s="154">
        <v>20</v>
      </c>
      <c r="O104" s="155">
        <v>4</v>
      </c>
      <c r="P104" s="14" t="s">
        <v>111</v>
      </c>
    </row>
    <row r="105" spans="1:16" s="14" customFormat="1" ht="13.5" customHeight="1">
      <c r="A105" s="150" t="s">
        <v>368</v>
      </c>
      <c r="B105" s="150" t="s">
        <v>106</v>
      </c>
      <c r="C105" s="150" t="s">
        <v>369</v>
      </c>
      <c r="D105" s="14" t="s">
        <v>370</v>
      </c>
      <c r="E105" s="151" t="s">
        <v>371</v>
      </c>
      <c r="F105" s="150" t="s">
        <v>146</v>
      </c>
      <c r="G105" s="175">
        <v>10.475</v>
      </c>
      <c r="H105" s="175">
        <v>0</v>
      </c>
      <c r="I105" s="175">
        <f t="shared" si="11"/>
        <v>0</v>
      </c>
      <c r="J105" s="153">
        <v>0</v>
      </c>
      <c r="K105" s="152">
        <f t="shared" si="12"/>
        <v>0</v>
      </c>
      <c r="L105" s="153">
        <v>0</v>
      </c>
      <c r="M105" s="152">
        <f t="shared" si="13"/>
        <v>0</v>
      </c>
      <c r="N105" s="154">
        <v>20</v>
      </c>
      <c r="O105" s="155">
        <v>4</v>
      </c>
      <c r="P105" s="14" t="s">
        <v>111</v>
      </c>
    </row>
    <row r="106" spans="1:16" s="14" customFormat="1" ht="13.5" customHeight="1">
      <c r="A106" s="150" t="s">
        <v>372</v>
      </c>
      <c r="B106" s="150" t="s">
        <v>106</v>
      </c>
      <c r="C106" s="150" t="s">
        <v>369</v>
      </c>
      <c r="D106" s="14" t="s">
        <v>373</v>
      </c>
      <c r="E106" s="151" t="s">
        <v>374</v>
      </c>
      <c r="F106" s="150" t="s">
        <v>146</v>
      </c>
      <c r="G106" s="175">
        <v>10.475</v>
      </c>
      <c r="H106" s="175">
        <v>0</v>
      </c>
      <c r="I106" s="175">
        <f t="shared" si="11"/>
        <v>0</v>
      </c>
      <c r="J106" s="153">
        <v>0</v>
      </c>
      <c r="K106" s="152">
        <f t="shared" si="12"/>
        <v>0</v>
      </c>
      <c r="L106" s="153">
        <v>0</v>
      </c>
      <c r="M106" s="152">
        <f t="shared" si="13"/>
        <v>0</v>
      </c>
      <c r="N106" s="154">
        <v>20</v>
      </c>
      <c r="O106" s="155">
        <v>4</v>
      </c>
      <c r="P106" s="14" t="s">
        <v>111</v>
      </c>
    </row>
    <row r="107" spans="2:16" s="128" customFormat="1" ht="12.75" customHeight="1">
      <c r="B107" s="132" t="s">
        <v>61</v>
      </c>
      <c r="D107" s="133" t="s">
        <v>375</v>
      </c>
      <c r="E107" s="133" t="s">
        <v>376</v>
      </c>
      <c r="G107" s="173"/>
      <c r="H107" s="175">
        <v>0</v>
      </c>
      <c r="I107" s="174">
        <f>I108</f>
        <v>0</v>
      </c>
      <c r="K107" s="134">
        <f>K108</f>
        <v>0</v>
      </c>
      <c r="M107" s="134">
        <f>M108</f>
        <v>0</v>
      </c>
      <c r="P107" s="133" t="s">
        <v>104</v>
      </c>
    </row>
    <row r="108" spans="1:16" s="14" customFormat="1" ht="24" customHeight="1">
      <c r="A108" s="150" t="s">
        <v>377</v>
      </c>
      <c r="B108" s="150" t="s">
        <v>106</v>
      </c>
      <c r="C108" s="150" t="s">
        <v>116</v>
      </c>
      <c r="D108" s="14" t="s">
        <v>378</v>
      </c>
      <c r="E108" s="151" t="s">
        <v>379</v>
      </c>
      <c r="F108" s="150" t="s">
        <v>146</v>
      </c>
      <c r="G108" s="175">
        <v>227.203</v>
      </c>
      <c r="H108" s="175">
        <v>0</v>
      </c>
      <c r="I108" s="175">
        <f>ROUND(G108*H108,3)</f>
        <v>0</v>
      </c>
      <c r="J108" s="153">
        <v>0</v>
      </c>
      <c r="K108" s="152">
        <f>G108*J108</f>
        <v>0</v>
      </c>
      <c r="L108" s="153">
        <v>0</v>
      </c>
      <c r="M108" s="152">
        <f>G108*L108</f>
        <v>0</v>
      </c>
      <c r="N108" s="154">
        <v>20</v>
      </c>
      <c r="O108" s="155">
        <v>4</v>
      </c>
      <c r="P108" s="14" t="s">
        <v>111</v>
      </c>
    </row>
    <row r="109" spans="2:16" s="128" customFormat="1" ht="12.75" customHeight="1">
      <c r="B109" s="129" t="s">
        <v>61</v>
      </c>
      <c r="D109" s="130" t="s">
        <v>48</v>
      </c>
      <c r="E109" s="130" t="s">
        <v>380</v>
      </c>
      <c r="G109" s="173"/>
      <c r="H109" s="175">
        <v>0</v>
      </c>
      <c r="I109" s="177">
        <v>0</v>
      </c>
      <c r="K109" s="131" t="e">
        <f>#REF!+K110</f>
        <v>#REF!</v>
      </c>
      <c r="M109" s="131" t="e">
        <f>#REF!+M110</f>
        <v>#REF!</v>
      </c>
      <c r="P109" s="130" t="s">
        <v>103</v>
      </c>
    </row>
    <row r="110" spans="2:16" s="128" customFormat="1" ht="12.75" customHeight="1">
      <c r="B110" s="132" t="s">
        <v>61</v>
      </c>
      <c r="D110" s="133" t="s">
        <v>381</v>
      </c>
      <c r="E110" s="133" t="s">
        <v>382</v>
      </c>
      <c r="G110" s="173"/>
      <c r="H110" s="175">
        <v>0</v>
      </c>
      <c r="I110" s="174">
        <f>SUM(I111:I115)</f>
        <v>0</v>
      </c>
      <c r="K110" s="134">
        <f>SUM(K111:K115)</f>
        <v>0.028680360000000002</v>
      </c>
      <c r="M110" s="134">
        <f>SUM(M111:M115)</f>
        <v>0.4752</v>
      </c>
      <c r="P110" s="133" t="s">
        <v>104</v>
      </c>
    </row>
    <row r="111" spans="1:16" s="14" customFormat="1" ht="13.5" customHeight="1">
      <c r="A111" s="150" t="s">
        <v>383</v>
      </c>
      <c r="B111" s="150" t="s">
        <v>106</v>
      </c>
      <c r="C111" s="150" t="s">
        <v>381</v>
      </c>
      <c r="D111" s="14" t="s">
        <v>384</v>
      </c>
      <c r="E111" s="151" t="s">
        <v>385</v>
      </c>
      <c r="F111" s="150" t="s">
        <v>301</v>
      </c>
      <c r="G111" s="175">
        <v>17</v>
      </c>
      <c r="H111" s="175">
        <v>0</v>
      </c>
      <c r="I111" s="175">
        <f>ROUND(G111*H111,3)</f>
        <v>0</v>
      </c>
      <c r="J111" s="153">
        <v>5.78E-05</v>
      </c>
      <c r="K111" s="152">
        <f>G111*J111</f>
        <v>0.0009826000000000001</v>
      </c>
      <c r="L111" s="153">
        <v>0</v>
      </c>
      <c r="M111" s="152">
        <f>G111*L111</f>
        <v>0</v>
      </c>
      <c r="N111" s="154">
        <v>20</v>
      </c>
      <c r="O111" s="155">
        <v>16</v>
      </c>
      <c r="P111" s="14" t="s">
        <v>111</v>
      </c>
    </row>
    <row r="112" spans="1:16" s="128" customFormat="1" ht="12.75" customHeight="1">
      <c r="A112" s="156" t="s">
        <v>386</v>
      </c>
      <c r="B112" s="156" t="s">
        <v>142</v>
      </c>
      <c r="C112" s="156" t="s">
        <v>143</v>
      </c>
      <c r="D112" s="157" t="s">
        <v>387</v>
      </c>
      <c r="E112" s="158" t="s">
        <v>388</v>
      </c>
      <c r="F112" s="156" t="s">
        <v>389</v>
      </c>
      <c r="G112" s="176">
        <v>17</v>
      </c>
      <c r="H112" s="175">
        <v>0</v>
      </c>
      <c r="I112" s="176">
        <f>ROUND(G112*H112,3)</f>
        <v>0</v>
      </c>
      <c r="J112" s="160">
        <v>0</v>
      </c>
      <c r="K112" s="159">
        <f>G112*J112</f>
        <v>0</v>
      </c>
      <c r="L112" s="160">
        <v>0</v>
      </c>
      <c r="M112" s="159">
        <f>G112*L112</f>
        <v>0</v>
      </c>
      <c r="N112" s="161">
        <v>20</v>
      </c>
      <c r="P112" s="133" t="s">
        <v>104</v>
      </c>
    </row>
    <row r="113" spans="1:16" s="14" customFormat="1" ht="24" customHeight="1">
      <c r="A113" s="150" t="s">
        <v>390</v>
      </c>
      <c r="B113" s="150" t="s">
        <v>106</v>
      </c>
      <c r="C113" s="150" t="s">
        <v>381</v>
      </c>
      <c r="D113" s="14" t="s">
        <v>391</v>
      </c>
      <c r="E113" s="151" t="s">
        <v>392</v>
      </c>
      <c r="F113" s="150" t="s">
        <v>166</v>
      </c>
      <c r="G113" s="175">
        <v>2</v>
      </c>
      <c r="H113" s="175">
        <v>0</v>
      </c>
      <c r="I113" s="175">
        <f>ROUND(G113*H113,3)</f>
        <v>0</v>
      </c>
      <c r="J113" s="153">
        <v>5.78E-05</v>
      </c>
      <c r="K113" s="152">
        <f>G113*J113</f>
        <v>0.0001156</v>
      </c>
      <c r="L113" s="153">
        <v>0</v>
      </c>
      <c r="M113" s="152">
        <f>G113*L113</f>
        <v>0</v>
      </c>
      <c r="N113" s="154">
        <v>20</v>
      </c>
      <c r="O113" s="155">
        <v>16</v>
      </c>
      <c r="P113" s="14" t="s">
        <v>111</v>
      </c>
    </row>
    <row r="114" spans="1:16" s="14" customFormat="1" ht="13.5" customHeight="1">
      <c r="A114" s="150" t="s">
        <v>393</v>
      </c>
      <c r="B114" s="150" t="s">
        <v>106</v>
      </c>
      <c r="C114" s="150" t="s">
        <v>381</v>
      </c>
      <c r="D114" s="14" t="s">
        <v>394</v>
      </c>
      <c r="E114" s="151" t="s">
        <v>395</v>
      </c>
      <c r="F114" s="150" t="s">
        <v>166</v>
      </c>
      <c r="G114" s="175">
        <v>2</v>
      </c>
      <c r="H114" s="175">
        <v>0</v>
      </c>
      <c r="I114" s="175">
        <f>ROUND(G114*H114,3)</f>
        <v>0</v>
      </c>
      <c r="J114" s="153">
        <v>5.78E-05</v>
      </c>
      <c r="K114" s="152">
        <f>G114*J114</f>
        <v>0.0001156</v>
      </c>
      <c r="L114" s="153">
        <v>0</v>
      </c>
      <c r="M114" s="152">
        <f>G114*L114</f>
        <v>0</v>
      </c>
      <c r="N114" s="154">
        <v>20</v>
      </c>
      <c r="O114" s="162">
        <v>32</v>
      </c>
      <c r="P114" s="157" t="s">
        <v>111</v>
      </c>
    </row>
    <row r="115" spans="1:16" s="14" customFormat="1" ht="13.5" customHeight="1">
      <c r="A115" s="150" t="s">
        <v>396</v>
      </c>
      <c r="B115" s="150" t="s">
        <v>106</v>
      </c>
      <c r="C115" s="150" t="s">
        <v>381</v>
      </c>
      <c r="D115" s="14" t="s">
        <v>397</v>
      </c>
      <c r="E115" s="151" t="s">
        <v>398</v>
      </c>
      <c r="F115" s="150" t="s">
        <v>153</v>
      </c>
      <c r="G115" s="175">
        <v>475.2</v>
      </c>
      <c r="H115" s="175">
        <v>0</v>
      </c>
      <c r="I115" s="175">
        <f>ROUND(G115*H115,3)</f>
        <v>0</v>
      </c>
      <c r="J115" s="153">
        <v>5.78E-05</v>
      </c>
      <c r="K115" s="152">
        <f>G115*J115</f>
        <v>0.02746656</v>
      </c>
      <c r="L115" s="153">
        <v>0.001</v>
      </c>
      <c r="M115" s="152">
        <f>G115*L115</f>
        <v>0.4752</v>
      </c>
      <c r="N115" s="154">
        <v>20</v>
      </c>
      <c r="O115" s="155">
        <v>16</v>
      </c>
      <c r="P115" s="14" t="s">
        <v>111</v>
      </c>
    </row>
    <row r="116" spans="1:16" s="14" customFormat="1" ht="13.5" customHeight="1">
      <c r="A116" s="128"/>
      <c r="B116" s="129" t="s">
        <v>61</v>
      </c>
      <c r="C116" s="128"/>
      <c r="D116" s="130" t="s">
        <v>142</v>
      </c>
      <c r="E116" s="130" t="s">
        <v>399</v>
      </c>
      <c r="F116" s="128"/>
      <c r="G116" s="173"/>
      <c r="H116" s="175">
        <v>0</v>
      </c>
      <c r="I116" s="177">
        <f>I117</f>
        <v>0</v>
      </c>
      <c r="J116" s="128"/>
      <c r="K116" s="131">
        <f>K117</f>
        <v>0</v>
      </c>
      <c r="L116" s="128"/>
      <c r="M116" s="131">
        <f>M117</f>
        <v>0</v>
      </c>
      <c r="N116" s="128"/>
      <c r="O116" s="155">
        <v>16</v>
      </c>
      <c r="P116" s="14" t="s">
        <v>111</v>
      </c>
    </row>
    <row r="117" spans="1:16" s="14" customFormat="1" ht="24" customHeight="1">
      <c r="A117" s="128"/>
      <c r="B117" s="132" t="s">
        <v>61</v>
      </c>
      <c r="C117" s="128"/>
      <c r="D117" s="133" t="s">
        <v>400</v>
      </c>
      <c r="E117" s="133" t="s">
        <v>401</v>
      </c>
      <c r="F117" s="128"/>
      <c r="G117" s="173"/>
      <c r="H117" s="175">
        <v>0</v>
      </c>
      <c r="I117" s="174">
        <f>SUM(I118:I120)</f>
        <v>0</v>
      </c>
      <c r="J117" s="128"/>
      <c r="K117" s="134">
        <f>SUM(K118:K120)</f>
        <v>0</v>
      </c>
      <c r="L117" s="128"/>
      <c r="M117" s="134">
        <f>SUM(M118:M120)</f>
        <v>0</v>
      </c>
      <c r="N117" s="128"/>
      <c r="O117" s="155">
        <v>16</v>
      </c>
      <c r="P117" s="14" t="s">
        <v>111</v>
      </c>
    </row>
    <row r="118" spans="1:16" s="128" customFormat="1" ht="12.75" customHeight="1">
      <c r="A118" s="150" t="s">
        <v>402</v>
      </c>
      <c r="B118" s="150" t="s">
        <v>106</v>
      </c>
      <c r="C118" s="150" t="s">
        <v>403</v>
      </c>
      <c r="D118" s="14" t="s">
        <v>404</v>
      </c>
      <c r="E118" s="151" t="s">
        <v>405</v>
      </c>
      <c r="F118" s="150" t="s">
        <v>406</v>
      </c>
      <c r="G118" s="175">
        <v>1</v>
      </c>
      <c r="H118" s="175">
        <v>0</v>
      </c>
      <c r="I118" s="175">
        <f>ROUND(G118*H118,3)</f>
        <v>0</v>
      </c>
      <c r="J118" s="153">
        <v>0</v>
      </c>
      <c r="K118" s="152">
        <f>G118*J118</f>
        <v>0</v>
      </c>
      <c r="L118" s="153">
        <v>0</v>
      </c>
      <c r="M118" s="152">
        <f>G118*L118</f>
        <v>0</v>
      </c>
      <c r="N118" s="154">
        <v>20</v>
      </c>
      <c r="P118" s="130" t="s">
        <v>103</v>
      </c>
    </row>
    <row r="119" spans="1:16" s="128" customFormat="1" ht="12.75" customHeight="1">
      <c r="A119" s="150" t="s">
        <v>375</v>
      </c>
      <c r="B119" s="150" t="s">
        <v>106</v>
      </c>
      <c r="C119" s="150" t="s">
        <v>403</v>
      </c>
      <c r="D119" s="14" t="s">
        <v>407</v>
      </c>
      <c r="E119" s="151" t="s">
        <v>408</v>
      </c>
      <c r="F119" s="150" t="s">
        <v>166</v>
      </c>
      <c r="G119" s="175">
        <v>1</v>
      </c>
      <c r="H119" s="175">
        <v>0</v>
      </c>
      <c r="I119" s="175">
        <f>ROUND(G119*H119,3)</f>
        <v>0</v>
      </c>
      <c r="J119" s="153">
        <v>0</v>
      </c>
      <c r="K119" s="152">
        <f>G119*J119</f>
        <v>0</v>
      </c>
      <c r="L119" s="153">
        <v>0</v>
      </c>
      <c r="M119" s="152">
        <f>G119*L119</f>
        <v>0</v>
      </c>
      <c r="N119" s="154">
        <v>20</v>
      </c>
      <c r="P119" s="133" t="s">
        <v>104</v>
      </c>
    </row>
    <row r="120" spans="1:16" s="14" customFormat="1" ht="13.5" customHeight="1">
      <c r="A120" s="150" t="s">
        <v>409</v>
      </c>
      <c r="B120" s="150" t="s">
        <v>106</v>
      </c>
      <c r="C120" s="150" t="s">
        <v>403</v>
      </c>
      <c r="D120" s="14" t="s">
        <v>410</v>
      </c>
      <c r="E120" s="151" t="s">
        <v>411</v>
      </c>
      <c r="F120" s="150" t="s">
        <v>166</v>
      </c>
      <c r="G120" s="175">
        <v>5</v>
      </c>
      <c r="H120" s="175">
        <v>0</v>
      </c>
      <c r="I120" s="175">
        <f>ROUND(G120*H120,3)</f>
        <v>0</v>
      </c>
      <c r="J120" s="153">
        <v>0</v>
      </c>
      <c r="K120" s="152">
        <f>G120*J120</f>
        <v>0</v>
      </c>
      <c r="L120" s="153">
        <v>0</v>
      </c>
      <c r="M120" s="152">
        <f>G120*L120</f>
        <v>0</v>
      </c>
      <c r="N120" s="154">
        <v>20</v>
      </c>
      <c r="O120" s="155">
        <v>64</v>
      </c>
      <c r="P120" s="14" t="s">
        <v>111</v>
      </c>
    </row>
    <row r="121" spans="1:16" s="14" customFormat="1" ht="13.5" customHeight="1">
      <c r="A121" s="135"/>
      <c r="B121" s="135"/>
      <c r="C121" s="135"/>
      <c r="D121" s="135"/>
      <c r="E121" s="136" t="s">
        <v>87</v>
      </c>
      <c r="F121" s="135"/>
      <c r="G121" s="178"/>
      <c r="H121" s="175">
        <v>0</v>
      </c>
      <c r="I121" s="179">
        <f>I14+I109+I116</f>
        <v>0</v>
      </c>
      <c r="J121" s="135"/>
      <c r="K121" s="137" t="e">
        <f>K14+K109+K116</f>
        <v>#REF!</v>
      </c>
      <c r="L121" s="135"/>
      <c r="M121" s="137" t="e">
        <f>M14+M109+M116</f>
        <v>#REF!</v>
      </c>
      <c r="N121" s="135"/>
      <c r="O121" s="155">
        <v>64</v>
      </c>
      <c r="P121" s="14" t="s">
        <v>111</v>
      </c>
    </row>
    <row r="122" spans="1:16" s="14" customFormat="1" ht="13.5" customHeight="1">
      <c r="A122" s="150" t="s">
        <v>375</v>
      </c>
      <c r="B122" s="150" t="s">
        <v>106</v>
      </c>
      <c r="C122" s="150" t="s">
        <v>403</v>
      </c>
      <c r="D122" s="14" t="s">
        <v>407</v>
      </c>
      <c r="E122" s="151" t="s">
        <v>408</v>
      </c>
      <c r="F122" s="150" t="s">
        <v>166</v>
      </c>
      <c r="G122" s="175">
        <v>1</v>
      </c>
      <c r="H122" s="175">
        <v>0</v>
      </c>
      <c r="I122" s="175">
        <f>ROUND(G122*H122,3)</f>
        <v>0</v>
      </c>
      <c r="J122" s="153">
        <v>0</v>
      </c>
      <c r="K122" s="152">
        <f>G122*J122</f>
        <v>0</v>
      </c>
      <c r="L122" s="153">
        <v>0</v>
      </c>
      <c r="M122" s="152">
        <f>G122*L122</f>
        <v>0</v>
      </c>
      <c r="N122" s="154">
        <v>20</v>
      </c>
      <c r="O122" s="155">
        <v>64</v>
      </c>
      <c r="P122" s="14" t="s">
        <v>111</v>
      </c>
    </row>
    <row r="123" spans="1:16" s="14" customFormat="1" ht="13.5" customHeight="1">
      <c r="A123" s="150" t="s">
        <v>409</v>
      </c>
      <c r="B123" s="150" t="s">
        <v>106</v>
      </c>
      <c r="C123" s="150" t="s">
        <v>403</v>
      </c>
      <c r="D123" s="14" t="s">
        <v>410</v>
      </c>
      <c r="E123" s="151" t="s">
        <v>411</v>
      </c>
      <c r="F123" s="150" t="s">
        <v>166</v>
      </c>
      <c r="G123" s="175">
        <v>9</v>
      </c>
      <c r="H123" s="175">
        <v>0</v>
      </c>
      <c r="I123" s="175">
        <f>ROUND(G123*H123,3)</f>
        <v>0</v>
      </c>
      <c r="J123" s="153">
        <v>0</v>
      </c>
      <c r="K123" s="152">
        <f>G123*J123</f>
        <v>0</v>
      </c>
      <c r="L123" s="153">
        <v>0</v>
      </c>
      <c r="M123" s="152">
        <f>G123*L123</f>
        <v>0</v>
      </c>
      <c r="N123" s="154">
        <v>20</v>
      </c>
      <c r="O123" s="155">
        <v>64</v>
      </c>
      <c r="P123" s="14" t="s">
        <v>111</v>
      </c>
    </row>
    <row r="124" spans="5:13" s="135" customFormat="1" ht="12.75" customHeight="1">
      <c r="E124" s="136" t="s">
        <v>87</v>
      </c>
      <c r="G124" s="178"/>
      <c r="H124" s="178"/>
      <c r="I124" s="179">
        <v>0</v>
      </c>
      <c r="K124" s="137" t="e">
        <f>K14+K109+K118</f>
        <v>#REF!</v>
      </c>
      <c r="M124" s="137" t="e">
        <f>M14+M109+M118</f>
        <v>#REF!</v>
      </c>
    </row>
  </sheetData>
  <sheetProtection/>
  <mergeCells count="1">
    <mergeCell ref="C9:D9"/>
  </mergeCells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2014-08-26T07:50:26Z</cp:lastPrinted>
  <dcterms:created xsi:type="dcterms:W3CDTF">2011-07-07T06:57:52Z</dcterms:created>
  <dcterms:modified xsi:type="dcterms:W3CDTF">2014-08-26T09:13:15Z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