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 activeTab="1"/>
  </bookViews>
  <sheets>
    <sheet name="Rekapitulácia stavby" sheetId="1" r:id="rId1"/>
    <sheet name="01 - Obnova hygienických ..." sheetId="2" r:id="rId2"/>
  </sheets>
  <definedNames>
    <definedName name="_xlnm._FilterDatabase" localSheetId="1" hidden="1">'01 - Obnova hygienických ...'!$C$126:$K$188</definedName>
    <definedName name="_xlnm.Print_Titles" localSheetId="1">'01 - Obnova hygienických ...'!$126:$126</definedName>
    <definedName name="_xlnm.Print_Titles" localSheetId="0">'Rekapitulácia stavby'!$92:$92</definedName>
    <definedName name="_xlnm.Print_Area" localSheetId="1">'01 - Obnova hygienických ...'!$C$4:$J$76,'01 - Obnova hygienických ...'!$C$82:$J$108,'01 - Obnova hygienických ...'!$C$114:$J$188</definedName>
    <definedName name="_xlnm.Print_Area" localSheetId="0">'Rekapitulácia stavby'!$D$4:$AO$76,'Rekapitulácia stavby'!$C$82:$AQ$96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95" i="1" s="1"/>
  <c r="J35" i="2"/>
  <c r="AX95" i="1"/>
  <c r="BI188" i="2"/>
  <c r="BH188" i="2"/>
  <c r="BG188" i="2"/>
  <c r="BE188" i="2"/>
  <c r="T188" i="2"/>
  <c r="T187" i="2" s="1"/>
  <c r="R188" i="2"/>
  <c r="R187" i="2"/>
  <c r="P188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3" i="2"/>
  <c r="BH143" i="2"/>
  <c r="BG143" i="2"/>
  <c r="BE143" i="2"/>
  <c r="T143" i="2"/>
  <c r="T142" i="2" s="1"/>
  <c r="R143" i="2"/>
  <c r="R142" i="2"/>
  <c r="P143" i="2"/>
  <c r="P142" i="2" s="1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F121" i="2"/>
  <c r="E119" i="2"/>
  <c r="F89" i="2"/>
  <c r="E87" i="2"/>
  <c r="J24" i="2"/>
  <c r="E24" i="2"/>
  <c r="J92" i="2"/>
  <c r="J23" i="2"/>
  <c r="J18" i="2"/>
  <c r="E18" i="2"/>
  <c r="F124" i="2" s="1"/>
  <c r="J17" i="2"/>
  <c r="J15" i="2"/>
  <c r="E15" i="2"/>
  <c r="F123" i="2"/>
  <c r="J14" i="2"/>
  <c r="E7" i="2"/>
  <c r="E117" i="2"/>
  <c r="L90" i="1"/>
  <c r="AM90" i="1"/>
  <c r="L89" i="1"/>
  <c r="AM87" i="1"/>
  <c r="L87" i="1"/>
  <c r="L85" i="1"/>
  <c r="L84" i="1"/>
  <c r="BK175" i="2"/>
  <c r="J167" i="2"/>
  <c r="BK137" i="2"/>
  <c r="BK181" i="2"/>
  <c r="J165" i="2"/>
  <c r="J149" i="2"/>
  <c r="J178" i="2"/>
  <c r="J138" i="2"/>
  <c r="J151" i="2"/>
  <c r="BK163" i="2"/>
  <c r="J155" i="2"/>
  <c r="BK147" i="2"/>
  <c r="BK186" i="2"/>
  <c r="J174" i="2"/>
  <c r="BK150" i="2"/>
  <c r="BK188" i="2"/>
  <c r="BK173" i="2"/>
  <c r="BK160" i="2"/>
  <c r="BK143" i="2"/>
  <c r="J173" i="2"/>
  <c r="AS94" i="1"/>
  <c r="BK149" i="2"/>
  <c r="BK161" i="2"/>
  <c r="BK148" i="2"/>
  <c r="BK139" i="2"/>
  <c r="BK134" i="2"/>
  <c r="J188" i="2"/>
  <c r="J170" i="2"/>
  <c r="BK151" i="2"/>
  <c r="J185" i="2"/>
  <c r="BK174" i="2"/>
  <c r="J157" i="2"/>
  <c r="J139" i="2"/>
  <c r="J168" i="2"/>
  <c r="J161" i="2"/>
  <c r="J131" i="2"/>
  <c r="BK130" i="2"/>
  <c r="J133" i="2"/>
  <c r="J182" i="2"/>
  <c r="J153" i="2"/>
  <c r="J186" i="2"/>
  <c r="J177" i="2"/>
  <c r="J164" i="2"/>
  <c r="J148" i="2"/>
  <c r="BK177" i="2"/>
  <c r="J158" i="2"/>
  <c r="BK157" i="2"/>
  <c r="BK141" i="2"/>
  <c r="J150" i="2"/>
  <c r="BK176" i="2"/>
  <c r="BK185" i="2"/>
  <c r="BK168" i="2"/>
  <c r="J147" i="2"/>
  <c r="BK182" i="2"/>
  <c r="J171" i="2"/>
  <c r="BK155" i="2"/>
  <c r="BK136" i="2"/>
  <c r="BK167" i="2"/>
  <c r="J162" i="2"/>
  <c r="BK138" i="2"/>
  <c r="BK159" i="2"/>
  <c r="J146" i="2"/>
  <c r="J141" i="2"/>
  <c r="BK178" i="2"/>
  <c r="BK164" i="2"/>
  <c r="BK133" i="2"/>
  <c r="J176" i="2"/>
  <c r="J159" i="2"/>
  <c r="J140" i="2"/>
  <c r="BK171" i="2"/>
  <c r="J134" i="2"/>
  <c r="J152" i="2"/>
  <c r="J156" i="2"/>
  <c r="BK152" i="2"/>
  <c r="J137" i="2"/>
  <c r="BK184" i="2"/>
  <c r="J163" i="2"/>
  <c r="J130" i="2"/>
  <c r="BK180" i="2"/>
  <c r="BK166" i="2"/>
  <c r="BK153" i="2"/>
  <c r="J180" i="2"/>
  <c r="J154" i="2"/>
  <c r="BK158" i="2"/>
  <c r="BK165" i="2"/>
  <c r="J136" i="2"/>
  <c r="J135" i="2"/>
  <c r="J181" i="2"/>
  <c r="J166" i="2"/>
  <c r="BK140" i="2"/>
  <c r="J184" i="2"/>
  <c r="BK170" i="2"/>
  <c r="BK154" i="2"/>
  <c r="BK135" i="2"/>
  <c r="BK162" i="2"/>
  <c r="BK156" i="2"/>
  <c r="BK146" i="2"/>
  <c r="J160" i="2"/>
  <c r="J143" i="2"/>
  <c r="J175" i="2"/>
  <c r="BK131" i="2"/>
  <c r="P129" i="2" l="1"/>
  <c r="T132" i="2"/>
  <c r="T169" i="2"/>
  <c r="R129" i="2"/>
  <c r="R145" i="2"/>
  <c r="BK172" i="2"/>
  <c r="J172" i="2" s="1"/>
  <c r="J104" i="2" s="1"/>
  <c r="T179" i="2"/>
  <c r="BK132" i="2"/>
  <c r="J132" i="2"/>
  <c r="J99" i="2"/>
  <c r="BK169" i="2"/>
  <c r="J169" i="2" s="1"/>
  <c r="J103" i="2" s="1"/>
  <c r="P172" i="2"/>
  <c r="BK183" i="2"/>
  <c r="J183" i="2" s="1"/>
  <c r="J106" i="2" s="1"/>
  <c r="BK129" i="2"/>
  <c r="J129" i="2"/>
  <c r="J98" i="2" s="1"/>
  <c r="R132" i="2"/>
  <c r="P145" i="2"/>
  <c r="P144" i="2" s="1"/>
  <c r="T172" i="2"/>
  <c r="R179" i="2"/>
  <c r="P183" i="2"/>
  <c r="P132" i="2"/>
  <c r="BK145" i="2"/>
  <c r="J145" i="2" s="1"/>
  <c r="J102" i="2" s="1"/>
  <c r="P169" i="2"/>
  <c r="R172" i="2"/>
  <c r="P179" i="2"/>
  <c r="R183" i="2"/>
  <c r="T129" i="2"/>
  <c r="T128" i="2" s="1"/>
  <c r="T145" i="2"/>
  <c r="T144" i="2" s="1"/>
  <c r="R169" i="2"/>
  <c r="BK179" i="2"/>
  <c r="J179" i="2"/>
  <c r="J105" i="2"/>
  <c r="T183" i="2"/>
  <c r="BK142" i="2"/>
  <c r="J142" i="2" s="1"/>
  <c r="J100" i="2" s="1"/>
  <c r="BK187" i="2"/>
  <c r="J187" i="2" s="1"/>
  <c r="J107" i="2" s="1"/>
  <c r="J124" i="2"/>
  <c r="F91" i="2"/>
  <c r="BF174" i="2"/>
  <c r="BF136" i="2"/>
  <c r="BF148" i="2"/>
  <c r="BF181" i="2"/>
  <c r="BF133" i="2"/>
  <c r="BF137" i="2"/>
  <c r="BF138" i="2"/>
  <c r="BF139" i="2"/>
  <c r="BF140" i="2"/>
  <c r="BF141" i="2"/>
  <c r="BF158" i="2"/>
  <c r="BF162" i="2"/>
  <c r="E85" i="2"/>
  <c r="BF134" i="2"/>
  <c r="BF143" i="2"/>
  <c r="BF150" i="2"/>
  <c r="BF154" i="2"/>
  <c r="BF155" i="2"/>
  <c r="BF160" i="2"/>
  <c r="BF131" i="2"/>
  <c r="BF146" i="2"/>
  <c r="BF147" i="2"/>
  <c r="BF149" i="2"/>
  <c r="BF151" i="2"/>
  <c r="BF157" i="2"/>
  <c r="BF161" i="2"/>
  <c r="BF164" i="2"/>
  <c r="BF167" i="2"/>
  <c r="BF173" i="2"/>
  <c r="BF175" i="2"/>
  <c r="BF180" i="2"/>
  <c r="F92" i="2"/>
  <c r="BF130" i="2"/>
  <c r="BF152" i="2"/>
  <c r="BF153" i="2"/>
  <c r="BF156" i="2"/>
  <c r="BF159" i="2"/>
  <c r="BF163" i="2"/>
  <c r="BF166" i="2"/>
  <c r="BF168" i="2"/>
  <c r="BF177" i="2"/>
  <c r="BF184" i="2"/>
  <c r="BF185" i="2"/>
  <c r="BF135" i="2"/>
  <c r="BF165" i="2"/>
  <c r="BF170" i="2"/>
  <c r="BF171" i="2"/>
  <c r="BF176" i="2"/>
  <c r="BF178" i="2"/>
  <c r="BF182" i="2"/>
  <c r="BF186" i="2"/>
  <c r="BF188" i="2"/>
  <c r="F33" i="2"/>
  <c r="AZ95" i="1"/>
  <c r="AZ94" i="1"/>
  <c r="AV94" i="1" s="1"/>
  <c r="AK29" i="1" s="1"/>
  <c r="F37" i="2"/>
  <c r="BD95" i="1" s="1"/>
  <c r="BD94" i="1" s="1"/>
  <c r="W33" i="1" s="1"/>
  <c r="F36" i="2"/>
  <c r="BC95" i="1"/>
  <c r="BC94" i="1" s="1"/>
  <c r="W32" i="1" s="1"/>
  <c r="F35" i="2"/>
  <c r="BB95" i="1" s="1"/>
  <c r="BB94" i="1" s="1"/>
  <c r="AX94" i="1" s="1"/>
  <c r="J33" i="2"/>
  <c r="AV95" i="1" s="1"/>
  <c r="R128" i="2" l="1"/>
  <c r="T127" i="2"/>
  <c r="R144" i="2"/>
  <c r="P128" i="2"/>
  <c r="P127" i="2" s="1"/>
  <c r="AU95" i="1" s="1"/>
  <c r="AU94" i="1" s="1"/>
  <c r="BK128" i="2"/>
  <c r="J128" i="2"/>
  <c r="J97" i="2" s="1"/>
  <c r="BK144" i="2"/>
  <c r="J144" i="2"/>
  <c r="J101" i="2"/>
  <c r="AY94" i="1"/>
  <c r="F34" i="2"/>
  <c r="BA95" i="1" s="1"/>
  <c r="BA94" i="1" s="1"/>
  <c r="AW94" i="1" s="1"/>
  <c r="AK30" i="1" s="1"/>
  <c r="W31" i="1"/>
  <c r="J34" i="2"/>
  <c r="AW95" i="1" s="1"/>
  <c r="AT95" i="1" s="1"/>
  <c r="W29" i="1"/>
  <c r="R127" i="2" l="1"/>
  <c r="BK127" i="2"/>
  <c r="J127" i="2" s="1"/>
  <c r="J96" i="2" s="1"/>
  <c r="W30" i="1"/>
  <c r="AT94" i="1"/>
  <c r="J30" i="2" l="1"/>
  <c r="AG95" i="1"/>
  <c r="AG94" i="1" s="1"/>
  <c r="AK26" i="1" s="1"/>
  <c r="AK35" i="1" s="1"/>
  <c r="AN94" i="1" l="1"/>
  <c r="J39" i="2"/>
  <c r="AN95" i="1"/>
</calcChain>
</file>

<file path=xl/sharedStrings.xml><?xml version="1.0" encoding="utf-8"?>
<sst xmlns="http://schemas.openxmlformats.org/spreadsheetml/2006/main" count="1028" uniqueCount="342">
  <si>
    <t>Export Komplet</t>
  </si>
  <si>
    <t/>
  </si>
  <si>
    <t>2.0</t>
  </si>
  <si>
    <t>False</t>
  </si>
  <si>
    <t>{95c4ae8f-9584-4322-a60c-c21532f794f5}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</si>
  <si>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</si>
  <si>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</si>
  <si>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</si>
  <si>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</si>
  <si>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</si>
  <si>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</si>
  <si>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</si>
  <si>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MSSKAROS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</si>
  <si>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</si>
  <si>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</si>
  <si>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Materská škola Skároš</t>
  </si>
  <si>
    <t>JKSO:</t>
  </si>
  <si>
    <t>KS:</t>
  </si>
  <si>
    <t>Miesto:</t>
  </si>
  <si>
    <t>Skároš</t>
  </si>
  <si>
    <t>Dátum:</t>
  </si>
  <si>
    <t>Objednávateľ:</t>
  </si>
  <si>
    <t>IČO:</t>
  </si>
  <si>
    <t xml:space="preserve"> </t>
  </si>
  <si>
    <t>IČ DPH:</t>
  </si>
  <si>
    <t>Zhotoviteľ:</t>
  </si>
  <si>
    <t>Vyplň údaj</t>
  </si>
  <si>
    <t>Projektant:</t>
  </si>
  <si>
    <t>OON Design s.r.o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</si>
  <si>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</si>
  <si>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</si>
  <si>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</si>
  <si>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</si>
  <si>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</si>
  <si>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</si>
  <si>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</si>
  <si>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</si>
  <si>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</si>
  <si>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</si>
  <si>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</si>
  <si>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</si>
  <si>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</si>
  <si>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</si>
  <si>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</si>
  <si>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</si>
  <si>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</si>
  <si>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</si>
  <si>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</si>
  <si>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</si>
  <si>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</si>
  <si>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</si>
  <si>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</si>
  <si>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</si>
  <si>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</si>
  <si>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</si>
  <si>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</si>
  <si>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</si>
  <si>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</si>
  <si>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</si>
  <si>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</si>
  <si>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</si>
  <si>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</si>
  <si>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</si>
  <si>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</si>
  <si>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</si>
  <si>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</si>
  <si>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</si>
  <si>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</si>
  <si>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</si>
  <si>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</si>
  <si>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</si>
  <si>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</si>
  <si>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</si>
  <si>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</si>
  <si>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</si>
  <si>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</si>
  <si>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</si>
  <si>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</si>
  <si>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</si>
  <si>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</t>
  </si>
  <si>
    <t>1</t>
  </si>
  <si>
    <t>{f3c7457f-48ab-40e8-83e7-dab3c1736776}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</si>
  <si>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</si>
  <si>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</si>
  <si>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</si>
  <si>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</si>
  <si>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</si>
  <si>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</si>
  <si>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</si>
  <si>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</si>
  <si>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</si>
  <si>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</si>
  <si>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</si>
  <si>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</si>
  <si>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725 - Zdravotechnika - zariaďovacie predmety</t>
  </si>
  <si>
    <t xml:space="preserve">    763 - Konštrukcie - drevostavby</t>
  </si>
  <si>
    <t xml:space="preserve">    766 - Konštrukcie stolárske</t>
  </si>
  <si>
    <t xml:space="preserve">    771 - Podlahy z dlaždíc</t>
  </si>
  <si>
    <t xml:space="preserve">    781 - Obklady</t>
  </si>
  <si>
    <t xml:space="preserve">    784 -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</si>
  <si>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</si>
  <si>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</si>
  <si>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</si>
  <si>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</si>
  <si>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</si>
  <si>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</si>
  <si>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</si>
  <si>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</si>
  <si>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</si>
  <si>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</si>
  <si>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</si>
  <si>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</si>
  <si>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</si>
  <si>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</si>
  <si>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</si>
  <si>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</si>
  <si>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</si>
  <si>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</si>
  <si>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612460121.S</t>
  </si>
  <si>
    <t>Príprava vnútorného podkladu stien penetráciou základnou</t>
  </si>
  <si>
    <t>m2</t>
  </si>
  <si>
    <t>4</t>
  </si>
  <si>
    <t>2</t>
  </si>
  <si>
    <t>1093098268</t>
  </si>
  <si>
    <t>612460364.S</t>
  </si>
  <si>
    <t>Vnútorná omietka stien vápennocementová jednovrstvová, hr. 15 mm</t>
  </si>
  <si>
    <t>-1759169897</t>
  </si>
  <si>
    <t>9</t>
  </si>
  <si>
    <t>Ostatné konštrukcie a práce-búranie</t>
  </si>
  <si>
    <t>3</t>
  </si>
  <si>
    <t>965081712.S</t>
  </si>
  <si>
    <t>Búranie dlažieb, bez podklad. lôžka z xylolit., alebo keramických dlaždíc hr. do 10 mm,  -0,02000t</t>
  </si>
  <si>
    <t>-268738707</t>
  </si>
  <si>
    <t>968061116.S</t>
  </si>
  <si>
    <t>Demontáž dverí, 1 bm obvodu - 0,012t</t>
  </si>
  <si>
    <t>m</t>
  </si>
  <si>
    <t>2106410215</t>
  </si>
  <si>
    <t>5</t>
  </si>
  <si>
    <t>978013191.S</t>
  </si>
  <si>
    <t>Otlčenie omietok stien vnútorných vápenných alebo vápennocementových v rozsahu do 100 %,  -0,04600t</t>
  </si>
  <si>
    <t>901865070</t>
  </si>
  <si>
    <t>978059531.S</t>
  </si>
  <si>
    <t>Odsekanie a odobratie obkladov stien z obkladačiek vnútorných vrátane podkladovej omietky nad 2 m2,  -0,06800t</t>
  </si>
  <si>
    <t>-1527691743</t>
  </si>
  <si>
    <t>7</t>
  </si>
  <si>
    <t>979011111.S</t>
  </si>
  <si>
    <t>Zvislá doprava sutiny a vybúraných hmôt za prvé podlažie nad alebo pod základným podlažím</t>
  </si>
  <si>
    <t>t</t>
  </si>
  <si>
    <t>1585967116</t>
  </si>
  <si>
    <t>8</t>
  </si>
  <si>
    <t>979081111.S</t>
  </si>
  <si>
    <t>Odvoz sutiny a vybúraných hmôt na skládku do 1 km</t>
  </si>
  <si>
    <t>-2132204457</t>
  </si>
  <si>
    <t>979081121.S</t>
  </si>
  <si>
    <t>Odvoz sutiny a vybúraných hmôt na skládku za každý ďalší 1 km</t>
  </si>
  <si>
    <t>1499267329</t>
  </si>
  <si>
    <t>10</t>
  </si>
  <si>
    <t>979082111.S</t>
  </si>
  <si>
    <t>Vnútrostavenisková doprava sutiny a vybúraných hmôt do 10 m</t>
  </si>
  <si>
    <t>-1255125922</t>
  </si>
  <si>
    <t>11</t>
  </si>
  <si>
    <t>979089612.S</t>
  </si>
  <si>
    <t>Poplatok za skladovanie</t>
  </si>
  <si>
    <t>-1825589222</t>
  </si>
  <si>
    <t>99</t>
  </si>
  <si>
    <t>Presun hmôt HSV</t>
  </si>
  <si>
    <t>50</t>
  </si>
  <si>
    <t>999281111.S</t>
  </si>
  <si>
    <t>Presun hmôt pre opravy a údržbu objektov vrátane vonkajších plášťov výšky do 25 m</t>
  </si>
  <si>
    <t>427457332</t>
  </si>
  <si>
    <t>PSV</t>
  </si>
  <si>
    <t>Práce a dodávky PSV</t>
  </si>
  <si>
    <t>725</t>
  </si>
  <si>
    <t>Zdravotechnika - zariaďovacie predmety</t>
  </si>
  <si>
    <t>12</t>
  </si>
  <si>
    <t>725110811.S</t>
  </si>
  <si>
    <t>Demontáž záchoda splachovacieho s nádržou alebo s tlakovým splachovačom,  -0,01933t</t>
  </si>
  <si>
    <t>súb.</t>
  </si>
  <si>
    <t>16</t>
  </si>
  <si>
    <t>-2047251547</t>
  </si>
  <si>
    <t>13</t>
  </si>
  <si>
    <t>725119109.S</t>
  </si>
  <si>
    <t>Montáž tlakového tlačidlového splachovača</t>
  </si>
  <si>
    <t>ks</t>
  </si>
  <si>
    <t>1976683493</t>
  </si>
  <si>
    <t>14</t>
  </si>
  <si>
    <t>M</t>
  </si>
  <si>
    <t>642370001000.S</t>
  </si>
  <si>
    <t>Splachovač tlakový prívod 1/2 "</t>
  </si>
  <si>
    <t>32</t>
  </si>
  <si>
    <t>1291768205</t>
  </si>
  <si>
    <t>15</t>
  </si>
  <si>
    <t>725119407.S</t>
  </si>
  <si>
    <t>Montáž záchodovej misy keramickej detskej voľne stojacej pre škôlky</t>
  </si>
  <si>
    <t>-428608411</t>
  </si>
  <si>
    <t>642350000100.S</t>
  </si>
  <si>
    <t>Misa záchodová keramická voľne stojaca detská</t>
  </si>
  <si>
    <t>1444569952</t>
  </si>
  <si>
    <t>17</t>
  </si>
  <si>
    <t>642370003400.S</t>
  </si>
  <si>
    <t>Záchodová doska klasická detská</t>
  </si>
  <si>
    <t>492522969</t>
  </si>
  <si>
    <t>18</t>
  </si>
  <si>
    <t>725190000.S</t>
  </si>
  <si>
    <t>Montáž deliacej steny plastovej</t>
  </si>
  <si>
    <t>-1564939878</t>
  </si>
  <si>
    <t>19</t>
  </si>
  <si>
    <t>554950000100.S</t>
  </si>
  <si>
    <t>Deliaca stena HPL hr. 11 mm, 600x1200 mm s potlačou</t>
  </si>
  <si>
    <t>-1680429565</t>
  </si>
  <si>
    <t>725210821.S</t>
  </si>
  <si>
    <t>Demontáž umývadiel alebo umývadielok bez výtokovej armatúry,  -0,01946t</t>
  </si>
  <si>
    <t>-256814263</t>
  </si>
  <si>
    <t>21</t>
  </si>
  <si>
    <t>725219201.S</t>
  </si>
  <si>
    <t>Montáž umývadla keramického na konzoly, bez výtokovej armatúry</t>
  </si>
  <si>
    <t>-1814827480</t>
  </si>
  <si>
    <t>51</t>
  </si>
  <si>
    <t>642110002730.S</t>
  </si>
  <si>
    <t>Umývadlo keramické detské závesné</t>
  </si>
  <si>
    <t>-1793662015</t>
  </si>
  <si>
    <t>23</t>
  </si>
  <si>
    <t>725240811.S</t>
  </si>
  <si>
    <t>Demontáž sprchovej kabíny a misy bez výtokových armatúr kabín,  -0,08800t</t>
  </si>
  <si>
    <t>-1080214481</t>
  </si>
  <si>
    <t>24</t>
  </si>
  <si>
    <t>725829201.S</t>
  </si>
  <si>
    <t>Montáž batérie umývadlovej a drezovej nástennej pákovej alebo klasickej s mechanickým ovládaním</t>
  </si>
  <si>
    <t>935887925</t>
  </si>
  <si>
    <t>25</t>
  </si>
  <si>
    <t>551450003800.S</t>
  </si>
  <si>
    <t>Batéria umývadlová stojanková páková</t>
  </si>
  <si>
    <t>-1978942548</t>
  </si>
  <si>
    <t>26</t>
  </si>
  <si>
    <t>725849201.S</t>
  </si>
  <si>
    <t>Montáž batérie sprchovej nástennej pákovej, klasickej</t>
  </si>
  <si>
    <t>1959736904</t>
  </si>
  <si>
    <t>27</t>
  </si>
  <si>
    <t>551450002600.S</t>
  </si>
  <si>
    <t>Batéria sprchová nástenná páková</t>
  </si>
  <si>
    <t>1613239170</t>
  </si>
  <si>
    <t>28</t>
  </si>
  <si>
    <t>725849206.S</t>
  </si>
  <si>
    <t>Montáž batérie sprchovej nástennej, držiak sprchy s pevnou výškou sprchy</t>
  </si>
  <si>
    <t>328814820</t>
  </si>
  <si>
    <t>29</t>
  </si>
  <si>
    <t>552260002300</t>
  </si>
  <si>
    <t xml:space="preserve">Sprchová sada </t>
  </si>
  <si>
    <t>571198660</t>
  </si>
  <si>
    <t>30</t>
  </si>
  <si>
    <t>725869302.S</t>
  </si>
  <si>
    <t>Montáž zápachovej uzávierky pre zariaďovacie predmety, umývadlovej do D 50 mm (podomietková)</t>
  </si>
  <si>
    <t>-2017540660</t>
  </si>
  <si>
    <t>31</t>
  </si>
  <si>
    <t>551620005600.S</t>
  </si>
  <si>
    <t>Zápachová uzávierka - sifón pre umývadlá DN 50</t>
  </si>
  <si>
    <t>861047769</t>
  </si>
  <si>
    <t>725869340.S</t>
  </si>
  <si>
    <t>Montáž zápachovej uzávierky pre zariaďovacie predmety, sprchovej do D 50 mm</t>
  </si>
  <si>
    <t>449100724</t>
  </si>
  <si>
    <t>33</t>
  </si>
  <si>
    <t>551620003400.S</t>
  </si>
  <si>
    <t>Zápachová uzávierka sprchových vaničiek DN 40/50</t>
  </si>
  <si>
    <t>2128277131</t>
  </si>
  <si>
    <t>34</t>
  </si>
  <si>
    <t>998725101.S</t>
  </si>
  <si>
    <t>Presun hmôt pre zariaďovacie predmety v objektoch výšky do 6 m</t>
  </si>
  <si>
    <t>891948603</t>
  </si>
  <si>
    <t>763</t>
  </si>
  <si>
    <t>Konštrukcie - drevostavby</t>
  </si>
  <si>
    <t>35</t>
  </si>
  <si>
    <t>763161</t>
  </si>
  <si>
    <t>Montáž SDK opláštenia</t>
  </si>
  <si>
    <t>kpl</t>
  </si>
  <si>
    <t>1817942663</t>
  </si>
  <si>
    <t>36</t>
  </si>
  <si>
    <t>998763201.S</t>
  </si>
  <si>
    <t>Presun hmôt pre drevostavby v objektoch výšky do 12 m</t>
  </si>
  <si>
    <t>%</t>
  </si>
  <si>
    <t>1708915046</t>
  </si>
  <si>
    <t>766</t>
  </si>
  <si>
    <t>Konštrukcie stolárske</t>
  </si>
  <si>
    <t>37</t>
  </si>
  <si>
    <t>766662112.S</t>
  </si>
  <si>
    <t>Montáž dverového krídla otočného jednokrídlového poldrážkového, do existujúcej zárubne, vrátane kovania</t>
  </si>
  <si>
    <t>-880921637</t>
  </si>
  <si>
    <t>38</t>
  </si>
  <si>
    <t>549150000600.S</t>
  </si>
  <si>
    <t>Kľučka dverová a rozeta 2x, nehrdzavejúca oceľ, povrch nerez brúsený</t>
  </si>
  <si>
    <t>127165210</t>
  </si>
  <si>
    <t>39</t>
  </si>
  <si>
    <t>611610000400.S</t>
  </si>
  <si>
    <t>Dvere vnútorné jednokrídlové, šírka 600-900 mm, výplň papierová voština, povrch fólia, plné</t>
  </si>
  <si>
    <t>1969340084</t>
  </si>
  <si>
    <t>40</t>
  </si>
  <si>
    <t>766702111.S</t>
  </si>
  <si>
    <t>Montáž zárubní obložkových pre dvere jednokrídlové</t>
  </si>
  <si>
    <t>74517055</t>
  </si>
  <si>
    <t>41</t>
  </si>
  <si>
    <t>611810002400.S</t>
  </si>
  <si>
    <t>Zárubňa vnútorná obložková, šírka 600-900 mm, výška 1970 mm, DTD doska, povrch fólia, pre stenu hrúbky do 350 mm, pre jednokrídlové dvere</t>
  </si>
  <si>
    <t>243753337</t>
  </si>
  <si>
    <t>42</t>
  </si>
  <si>
    <t>998766101.S</t>
  </si>
  <si>
    <t>Presun hmot pre konštrukcie stolárske v objektoch výšky do 6 m</t>
  </si>
  <si>
    <t>-2094431892</t>
  </si>
  <si>
    <t>771</t>
  </si>
  <si>
    <t>Podlahy z dlaždíc</t>
  </si>
  <si>
    <t>43</t>
  </si>
  <si>
    <t>771575128.S</t>
  </si>
  <si>
    <t>Montáž podláh z dlaždíc keramických do tmelu</t>
  </si>
  <si>
    <t>-1735828994</t>
  </si>
  <si>
    <t>44</t>
  </si>
  <si>
    <t>597740000200.S</t>
  </si>
  <si>
    <t xml:space="preserve">Dlaždice keramické </t>
  </si>
  <si>
    <t>2090605333</t>
  </si>
  <si>
    <t>45</t>
  </si>
  <si>
    <t>998771101.S</t>
  </si>
  <si>
    <t>Presun hmôt pre podlahy z dlaždíc v objektoch výšky do 6m</t>
  </si>
  <si>
    <t>-1103124730</t>
  </si>
  <si>
    <t>781</t>
  </si>
  <si>
    <t>Obklady</t>
  </si>
  <si>
    <t>46</t>
  </si>
  <si>
    <t>781445066.S</t>
  </si>
  <si>
    <t xml:space="preserve">Montáž obkladov vnútor. stien z obkladačiek kladených do tmelu </t>
  </si>
  <si>
    <t>-1925316275</t>
  </si>
  <si>
    <t>47</t>
  </si>
  <si>
    <t>597640000500.S</t>
  </si>
  <si>
    <t xml:space="preserve">Obkladačky keramické </t>
  </si>
  <si>
    <t>-456371264</t>
  </si>
  <si>
    <t>48</t>
  </si>
  <si>
    <t>998781101.S</t>
  </si>
  <si>
    <t>Presun hmôt pre obklady keramické v objektoch výšky do 6 m</t>
  </si>
  <si>
    <t>-1384254922</t>
  </si>
  <si>
    <t>784</t>
  </si>
  <si>
    <t>Maľby</t>
  </si>
  <si>
    <t>49</t>
  </si>
  <si>
    <t>784100010.S</t>
  </si>
  <si>
    <t>Maľby akrylátové dvojnásobné strojne nanášané, základné na jemnozrnný podklad výšky do 3,80 m</t>
  </si>
  <si>
    <t>-1732024533</t>
  </si>
  <si>
    <t xml:space="preserve">Rekonštrukcia hygienických zariadení </t>
  </si>
  <si>
    <t xml:space="preserve">01 -   rekonštrukcia hygienických zariadení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</si>
</sst>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1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167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167" fontId="33" fillId="3" borderId="22" xfId="0" applyNumberFormat="1" applyFont="1" applyFill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opLeftCell="A76" workbookViewId="0">
      <selection activeCell="AM89" sqref="AM89:AP89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73" t="s">
        <v>5</v>
      </c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207" t="s">
        <v>12</v>
      </c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R5" s="17"/>
      <c r="BE5" s="204" t="s">
        <v>13</v>
      </c>
      <c r="BS5" s="14" t="s">
        <v>6</v>
      </c>
    </row>
    <row r="6" spans="1:74" s="1" customFormat="1" ht="36.950000000000003" customHeight="1">
      <c r="B6" s="17"/>
      <c r="D6" s="23" t="s">
        <v>14</v>
      </c>
      <c r="K6" s="208" t="s">
        <v>15</v>
      </c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R6" s="17"/>
      <c r="BE6" s="205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205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25"/>
      <c r="AR8" s="17"/>
      <c r="BE8" s="205"/>
      <c r="BS8" s="14" t="s">
        <v>6</v>
      </c>
    </row>
    <row r="9" spans="1:74" s="1" customFormat="1" ht="14.45" customHeight="1">
      <c r="B9" s="17"/>
      <c r="AR9" s="17"/>
      <c r="BE9" s="205"/>
      <c r="BS9" s="14" t="s">
        <v>6</v>
      </c>
    </row>
    <row r="10" spans="1:74" s="1" customFormat="1" ht="12" customHeight="1">
      <c r="B10" s="17"/>
      <c r="D10" s="24" t="s">
        <v>21</v>
      </c>
      <c r="AK10" s="24" t="s">
        <v>22</v>
      </c>
      <c r="AN10" s="22" t="s">
        <v>1</v>
      </c>
      <c r="AR10" s="17"/>
      <c r="BE10" s="205"/>
      <c r="BS10" s="14" t="s">
        <v>6</v>
      </c>
    </row>
    <row r="11" spans="1:74" s="1" customFormat="1" ht="18.399999999999999" customHeight="1">
      <c r="B11" s="17"/>
      <c r="E11" s="22" t="s">
        <v>23</v>
      </c>
      <c r="AK11" s="24" t="s">
        <v>24</v>
      </c>
      <c r="AN11" s="22" t="s">
        <v>1</v>
      </c>
      <c r="AR11" s="17"/>
      <c r="BE11" s="205"/>
      <c r="BS11" s="14" t="s">
        <v>6</v>
      </c>
    </row>
    <row r="12" spans="1:74" s="1" customFormat="1" ht="6.95" customHeight="1">
      <c r="B12" s="17"/>
      <c r="AR12" s="17"/>
      <c r="BE12" s="205"/>
      <c r="BS12" s="14" t="s">
        <v>6</v>
      </c>
    </row>
    <row r="13" spans="1:74" s="1" customFormat="1" ht="12" customHeight="1">
      <c r="B13" s="17"/>
      <c r="D13" s="24" t="s">
        <v>25</v>
      </c>
      <c r="AK13" s="24" t="s">
        <v>22</v>
      </c>
      <c r="AN13" s="26" t="s">
        <v>26</v>
      </c>
      <c r="AR13" s="17"/>
      <c r="BE13" s="205"/>
      <c r="BS13" s="14" t="s">
        <v>6</v>
      </c>
    </row>
    <row r="14" spans="1:74" ht="12.75">
      <c r="B14" s="17"/>
      <c r="E14" s="209" t="s">
        <v>26</v>
      </c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4" t="s">
        <v>24</v>
      </c>
      <c r="AN14" s="26" t="s">
        <v>26</v>
      </c>
      <c r="AR14" s="17"/>
      <c r="BE14" s="205"/>
      <c r="BS14" s="14" t="s">
        <v>6</v>
      </c>
    </row>
    <row r="15" spans="1:74" s="1" customFormat="1" ht="6.95" customHeight="1">
      <c r="B15" s="17"/>
      <c r="AR15" s="17"/>
      <c r="BE15" s="205"/>
      <c r="BS15" s="14" t="s">
        <v>3</v>
      </c>
    </row>
    <row r="16" spans="1:74" s="1" customFormat="1" ht="12" customHeight="1">
      <c r="B16" s="17"/>
      <c r="D16" s="24" t="s">
        <v>27</v>
      </c>
      <c r="AK16" s="24" t="s">
        <v>22</v>
      </c>
      <c r="AN16" s="22" t="s">
        <v>1</v>
      </c>
      <c r="AR16" s="17"/>
      <c r="BE16" s="205"/>
      <c r="BS16" s="14" t="s">
        <v>3</v>
      </c>
    </row>
    <row r="17" spans="1:71" s="1" customFormat="1" ht="18.399999999999999" customHeight="1">
      <c r="B17" s="17"/>
      <c r="E17" s="22" t="s">
        <v>28</v>
      </c>
      <c r="AK17" s="24" t="s">
        <v>24</v>
      </c>
      <c r="AN17" s="22" t="s">
        <v>1</v>
      </c>
      <c r="AR17" s="17"/>
      <c r="BE17" s="205"/>
      <c r="BS17" s="14" t="s">
        <v>29</v>
      </c>
    </row>
    <row r="18" spans="1:71" s="1" customFormat="1" ht="6.95" customHeight="1">
      <c r="B18" s="17"/>
      <c r="AR18" s="17"/>
      <c r="BE18" s="205"/>
      <c r="BS18" s="14" t="s">
        <v>30</v>
      </c>
    </row>
    <row r="19" spans="1:71" s="1" customFormat="1" ht="12" customHeight="1">
      <c r="B19" s="17"/>
      <c r="D19" s="24" t="s">
        <v>31</v>
      </c>
      <c r="AK19" s="24" t="s">
        <v>22</v>
      </c>
      <c r="AN19" s="22" t="s">
        <v>1</v>
      </c>
      <c r="AR19" s="17"/>
      <c r="BE19" s="205"/>
      <c r="BS19" s="14" t="s">
        <v>30</v>
      </c>
    </row>
    <row r="20" spans="1:71" s="1" customFormat="1" ht="18.399999999999999" customHeight="1">
      <c r="B20" s="17"/>
      <c r="E20" s="22" t="s">
        <v>23</v>
      </c>
      <c r="AK20" s="24" t="s">
        <v>24</v>
      </c>
      <c r="AN20" s="22" t="s">
        <v>1</v>
      </c>
      <c r="AR20" s="17"/>
      <c r="BE20" s="205"/>
      <c r="BS20" s="14" t="s">
        <v>29</v>
      </c>
    </row>
    <row r="21" spans="1:71" s="1" customFormat="1" ht="6.95" customHeight="1">
      <c r="B21" s="17"/>
      <c r="AR21" s="17"/>
      <c r="BE21" s="205"/>
    </row>
    <row r="22" spans="1:71" s="1" customFormat="1" ht="12" customHeight="1">
      <c r="B22" s="17"/>
      <c r="D22" s="24" t="s">
        <v>32</v>
      </c>
      <c r="AR22" s="17"/>
      <c r="BE22" s="205"/>
    </row>
    <row r="23" spans="1:71" s="1" customFormat="1" ht="16.5" customHeight="1">
      <c r="B23" s="17"/>
      <c r="E23" s="211" t="s">
        <v>1</v>
      </c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R23" s="17"/>
      <c r="BE23" s="205"/>
    </row>
    <row r="24" spans="1:71" s="1" customFormat="1" ht="6.95" customHeight="1">
      <c r="B24" s="17"/>
      <c r="AR24" s="17"/>
      <c r="BE24" s="205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05"/>
    </row>
    <row r="26" spans="1:71" s="2" customFormat="1" ht="25.9" customHeight="1">
      <c r="A26" s="29"/>
      <c r="B26" s="30"/>
      <c r="C26" s="29"/>
      <c r="D26" s="31" t="s">
        <v>33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12">
        <f>ROUND(AG94,2)</f>
        <v>0</v>
      </c>
      <c r="AL26" s="213"/>
      <c r="AM26" s="213"/>
      <c r="AN26" s="213"/>
      <c r="AO26" s="213"/>
      <c r="AP26" s="29"/>
      <c r="AQ26" s="29"/>
      <c r="AR26" s="30"/>
      <c r="BE26" s="205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05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4" t="s">
        <v>34</v>
      </c>
      <c r="M28" s="214"/>
      <c r="N28" s="214"/>
      <c r="O28" s="214"/>
      <c r="P28" s="214"/>
      <c r="Q28" s="29"/>
      <c r="R28" s="29"/>
      <c r="S28" s="29"/>
      <c r="T28" s="29"/>
      <c r="U28" s="29"/>
      <c r="V28" s="29"/>
      <c r="W28" s="214" t="s">
        <v>35</v>
      </c>
      <c r="X28" s="214"/>
      <c r="Y28" s="214"/>
      <c r="Z28" s="214"/>
      <c r="AA28" s="214"/>
      <c r="AB28" s="214"/>
      <c r="AC28" s="214"/>
      <c r="AD28" s="214"/>
      <c r="AE28" s="214"/>
      <c r="AF28" s="29"/>
      <c r="AG28" s="29"/>
      <c r="AH28" s="29"/>
      <c r="AI28" s="29"/>
      <c r="AJ28" s="29"/>
      <c r="AK28" s="214" t="s">
        <v>36</v>
      </c>
      <c r="AL28" s="214"/>
      <c r="AM28" s="214"/>
      <c r="AN28" s="214"/>
      <c r="AO28" s="214"/>
      <c r="AP28" s="29"/>
      <c r="AQ28" s="29"/>
      <c r="AR28" s="30"/>
      <c r="BE28" s="205"/>
    </row>
    <row r="29" spans="1:71" s="3" customFormat="1" ht="14.45" customHeight="1">
      <c r="B29" s="34"/>
      <c r="D29" s="24" t="s">
        <v>37</v>
      </c>
      <c r="F29" s="35" t="s">
        <v>38</v>
      </c>
      <c r="L29" s="196">
        <v>0.2</v>
      </c>
      <c r="M29" s="195"/>
      <c r="N29" s="195"/>
      <c r="O29" s="195"/>
      <c r="P29" s="195"/>
      <c r="Q29" s="36"/>
      <c r="R29" s="36"/>
      <c r="S29" s="36"/>
      <c r="T29" s="36"/>
      <c r="U29" s="36"/>
      <c r="V29" s="36"/>
      <c r="W29" s="194">
        <f>ROUND(AZ94, 2)</f>
        <v>0</v>
      </c>
      <c r="X29" s="195"/>
      <c r="Y29" s="195"/>
      <c r="Z29" s="195"/>
      <c r="AA29" s="195"/>
      <c r="AB29" s="195"/>
      <c r="AC29" s="195"/>
      <c r="AD29" s="195"/>
      <c r="AE29" s="195"/>
      <c r="AF29" s="36"/>
      <c r="AG29" s="36"/>
      <c r="AH29" s="36"/>
      <c r="AI29" s="36"/>
      <c r="AJ29" s="36"/>
      <c r="AK29" s="194">
        <f>ROUND(AV94, 2)</f>
        <v>0</v>
      </c>
      <c r="AL29" s="195"/>
      <c r="AM29" s="195"/>
      <c r="AN29" s="195"/>
      <c r="AO29" s="195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206"/>
    </row>
    <row r="30" spans="1:71" s="3" customFormat="1" ht="14.45" customHeight="1">
      <c r="B30" s="34"/>
      <c r="F30" s="35" t="s">
        <v>39</v>
      </c>
      <c r="L30" s="196">
        <v>0.2</v>
      </c>
      <c r="M30" s="195"/>
      <c r="N30" s="195"/>
      <c r="O30" s="195"/>
      <c r="P30" s="195"/>
      <c r="Q30" s="36"/>
      <c r="R30" s="36"/>
      <c r="S30" s="36"/>
      <c r="T30" s="36"/>
      <c r="U30" s="36"/>
      <c r="V30" s="36"/>
      <c r="W30" s="194">
        <f>ROUND(BA94, 2)</f>
        <v>0</v>
      </c>
      <c r="X30" s="195"/>
      <c r="Y30" s="195"/>
      <c r="Z30" s="195"/>
      <c r="AA30" s="195"/>
      <c r="AB30" s="195"/>
      <c r="AC30" s="195"/>
      <c r="AD30" s="195"/>
      <c r="AE30" s="195"/>
      <c r="AF30" s="36"/>
      <c r="AG30" s="36"/>
      <c r="AH30" s="36"/>
      <c r="AI30" s="36"/>
      <c r="AJ30" s="36"/>
      <c r="AK30" s="194">
        <f>ROUND(AW94, 2)</f>
        <v>0</v>
      </c>
      <c r="AL30" s="195"/>
      <c r="AM30" s="195"/>
      <c r="AN30" s="195"/>
      <c r="AO30" s="195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206"/>
    </row>
    <row r="31" spans="1:71" s="3" customFormat="1" ht="14.45" hidden="1" customHeight="1">
      <c r="B31" s="34"/>
      <c r="F31" s="24" t="s">
        <v>40</v>
      </c>
      <c r="L31" s="203">
        <v>0.2</v>
      </c>
      <c r="M31" s="202"/>
      <c r="N31" s="202"/>
      <c r="O31" s="202"/>
      <c r="P31" s="202"/>
      <c r="W31" s="201">
        <f>ROUND(BB94, 2)</f>
        <v>0</v>
      </c>
      <c r="X31" s="202"/>
      <c r="Y31" s="202"/>
      <c r="Z31" s="202"/>
      <c r="AA31" s="202"/>
      <c r="AB31" s="202"/>
      <c r="AC31" s="202"/>
      <c r="AD31" s="202"/>
      <c r="AE31" s="202"/>
      <c r="AK31" s="201">
        <v>0</v>
      </c>
      <c r="AL31" s="202"/>
      <c r="AM31" s="202"/>
      <c r="AN31" s="202"/>
      <c r="AO31" s="202"/>
      <c r="AR31" s="34"/>
      <c r="BE31" s="206"/>
    </row>
    <row r="32" spans="1:71" s="3" customFormat="1" ht="14.45" hidden="1" customHeight="1">
      <c r="B32" s="34"/>
      <c r="F32" s="24" t="s">
        <v>41</v>
      </c>
      <c r="L32" s="203">
        <v>0.2</v>
      </c>
      <c r="M32" s="202"/>
      <c r="N32" s="202"/>
      <c r="O32" s="202"/>
      <c r="P32" s="202"/>
      <c r="W32" s="201">
        <f>ROUND(BC94, 2)</f>
        <v>0</v>
      </c>
      <c r="X32" s="202"/>
      <c r="Y32" s="202"/>
      <c r="Z32" s="202"/>
      <c r="AA32" s="202"/>
      <c r="AB32" s="202"/>
      <c r="AC32" s="202"/>
      <c r="AD32" s="202"/>
      <c r="AE32" s="202"/>
      <c r="AK32" s="201">
        <v>0</v>
      </c>
      <c r="AL32" s="202"/>
      <c r="AM32" s="202"/>
      <c r="AN32" s="202"/>
      <c r="AO32" s="202"/>
      <c r="AR32" s="34"/>
      <c r="BE32" s="206"/>
    </row>
    <row r="33" spans="1:57" s="3" customFormat="1" ht="14.45" hidden="1" customHeight="1">
      <c r="B33" s="34"/>
      <c r="F33" s="35" t="s">
        <v>42</v>
      </c>
      <c r="L33" s="196">
        <v>0</v>
      </c>
      <c r="M33" s="195"/>
      <c r="N33" s="195"/>
      <c r="O33" s="195"/>
      <c r="P33" s="195"/>
      <c r="Q33" s="36"/>
      <c r="R33" s="36"/>
      <c r="S33" s="36"/>
      <c r="T33" s="36"/>
      <c r="U33" s="36"/>
      <c r="V33" s="36"/>
      <c r="W33" s="194">
        <f>ROUND(BD94, 2)</f>
        <v>0</v>
      </c>
      <c r="X33" s="195"/>
      <c r="Y33" s="195"/>
      <c r="Z33" s="195"/>
      <c r="AA33" s="195"/>
      <c r="AB33" s="195"/>
      <c r="AC33" s="195"/>
      <c r="AD33" s="195"/>
      <c r="AE33" s="195"/>
      <c r="AF33" s="36"/>
      <c r="AG33" s="36"/>
      <c r="AH33" s="36"/>
      <c r="AI33" s="36"/>
      <c r="AJ33" s="36"/>
      <c r="AK33" s="194">
        <v>0</v>
      </c>
      <c r="AL33" s="195"/>
      <c r="AM33" s="195"/>
      <c r="AN33" s="195"/>
      <c r="AO33" s="195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206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05"/>
    </row>
    <row r="35" spans="1:57" s="2" customFormat="1" ht="25.9" customHeight="1">
      <c r="A35" s="29"/>
      <c r="B35" s="30"/>
      <c r="C35" s="38"/>
      <c r="D35" s="39" t="s">
        <v>43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44</v>
      </c>
      <c r="U35" s="40"/>
      <c r="V35" s="40"/>
      <c r="W35" s="40"/>
      <c r="X35" s="197" t="s">
        <v>45</v>
      </c>
      <c r="Y35" s="198"/>
      <c r="Z35" s="198"/>
      <c r="AA35" s="198"/>
      <c r="AB35" s="198"/>
      <c r="AC35" s="40"/>
      <c r="AD35" s="40"/>
      <c r="AE35" s="40"/>
      <c r="AF35" s="40"/>
      <c r="AG35" s="40"/>
      <c r="AH35" s="40"/>
      <c r="AI35" s="40"/>
      <c r="AJ35" s="40"/>
      <c r="AK35" s="199">
        <f>SUM(AK26:AK33)</f>
        <v>0</v>
      </c>
      <c r="AL35" s="198"/>
      <c r="AM35" s="198"/>
      <c r="AN35" s="198"/>
      <c r="AO35" s="200"/>
      <c r="AP35" s="38"/>
      <c r="AQ35" s="38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42"/>
      <c r="D49" s="43" t="s">
        <v>46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47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5" t="s">
        <v>48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49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48</v>
      </c>
      <c r="AI60" s="32"/>
      <c r="AJ60" s="32"/>
      <c r="AK60" s="32"/>
      <c r="AL60" s="32"/>
      <c r="AM60" s="45" t="s">
        <v>49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3" t="s">
        <v>50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51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5" t="s">
        <v>48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49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48</v>
      </c>
      <c r="AI75" s="32"/>
      <c r="AJ75" s="32"/>
      <c r="AK75" s="32"/>
      <c r="AL75" s="32"/>
      <c r="AM75" s="45" t="s">
        <v>49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1" s="2" customFormat="1" ht="24.95" customHeight="1">
      <c r="A82" s="29"/>
      <c r="B82" s="30"/>
      <c r="C82" s="18" t="s">
        <v>52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51"/>
      <c r="C84" s="24" t="s">
        <v>11</v>
      </c>
      <c r="L84" s="4" t="str">
        <f>K5</f>
        <v>MSSKAROS</v>
      </c>
      <c r="AR84" s="51"/>
    </row>
    <row r="85" spans="1:91" s="5" customFormat="1" ht="36.950000000000003" customHeight="1">
      <c r="B85" s="52"/>
      <c r="C85" s="53" t="s">
        <v>14</v>
      </c>
      <c r="L85" s="185" t="str">
        <f>K6</f>
        <v>Materská škola Skároš</v>
      </c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R85" s="52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>Skároš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187" t="str">
        <f>IF(AN8= "","",AN8)</f>
        <v/>
      </c>
      <c r="AN87" s="187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21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27</v>
      </c>
      <c r="AJ89" s="29"/>
      <c r="AK89" s="29"/>
      <c r="AL89" s="29"/>
      <c r="AM89" s="188"/>
      <c r="AN89" s="189"/>
      <c r="AO89" s="189"/>
      <c r="AP89" s="189"/>
      <c r="AQ89" s="29"/>
      <c r="AR89" s="30"/>
      <c r="AS89" s="190" t="s">
        <v>53</v>
      </c>
      <c r="AT89" s="191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1" s="2" customFormat="1" ht="15.2" customHeight="1">
      <c r="A90" s="29"/>
      <c r="B90" s="30"/>
      <c r="C90" s="24" t="s">
        <v>25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31</v>
      </c>
      <c r="AJ90" s="29"/>
      <c r="AK90" s="29"/>
      <c r="AL90" s="29"/>
      <c r="AM90" s="188" t="str">
        <f>IF(E20="","",E20)</f>
        <v xml:space="preserve"> </v>
      </c>
      <c r="AN90" s="189"/>
      <c r="AO90" s="189"/>
      <c r="AP90" s="189"/>
      <c r="AQ90" s="29"/>
      <c r="AR90" s="30"/>
      <c r="AS90" s="192"/>
      <c r="AT90" s="193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92"/>
      <c r="AT91" s="193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1" s="2" customFormat="1" ht="29.25" customHeight="1">
      <c r="A92" s="29"/>
      <c r="B92" s="30"/>
      <c r="C92" s="175" t="s">
        <v>54</v>
      </c>
      <c r="D92" s="176"/>
      <c r="E92" s="176"/>
      <c r="F92" s="176"/>
      <c r="G92" s="176"/>
      <c r="H92" s="60"/>
      <c r="I92" s="177" t="s">
        <v>55</v>
      </c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8" t="s">
        <v>56</v>
      </c>
      <c r="AH92" s="176"/>
      <c r="AI92" s="176"/>
      <c r="AJ92" s="176"/>
      <c r="AK92" s="176"/>
      <c r="AL92" s="176"/>
      <c r="AM92" s="176"/>
      <c r="AN92" s="177" t="s">
        <v>57</v>
      </c>
      <c r="AO92" s="176"/>
      <c r="AP92" s="179"/>
      <c r="AQ92" s="61" t="s">
        <v>58</v>
      </c>
      <c r="AR92" s="30"/>
      <c r="AS92" s="62" t="s">
        <v>59</v>
      </c>
      <c r="AT92" s="63" t="s">
        <v>60</v>
      </c>
      <c r="AU92" s="63" t="s">
        <v>61</v>
      </c>
      <c r="AV92" s="63" t="s">
        <v>62</v>
      </c>
      <c r="AW92" s="63" t="s">
        <v>63</v>
      </c>
      <c r="AX92" s="63" t="s">
        <v>64</v>
      </c>
      <c r="AY92" s="63" t="s">
        <v>65</v>
      </c>
      <c r="AZ92" s="63" t="s">
        <v>66</v>
      </c>
      <c r="BA92" s="63" t="s">
        <v>67</v>
      </c>
      <c r="BB92" s="63" t="s">
        <v>68</v>
      </c>
      <c r="BC92" s="63" t="s">
        <v>69</v>
      </c>
      <c r="BD92" s="64" t="s">
        <v>70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1" s="6" customFormat="1" ht="32.450000000000003" customHeight="1">
      <c r="B94" s="68"/>
      <c r="C94" s="69" t="s">
        <v>71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183">
        <f>ROUND(AG95,2)</f>
        <v>0</v>
      </c>
      <c r="AH94" s="183"/>
      <c r="AI94" s="183"/>
      <c r="AJ94" s="183"/>
      <c r="AK94" s="183"/>
      <c r="AL94" s="183"/>
      <c r="AM94" s="183"/>
      <c r="AN94" s="184">
        <f>SUM(AG94,AT94)</f>
        <v>0</v>
      </c>
      <c r="AO94" s="184"/>
      <c r="AP94" s="184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72</v>
      </c>
      <c r="BT94" s="77" t="s">
        <v>73</v>
      </c>
      <c r="BU94" s="78" t="s">
        <v>74</v>
      </c>
      <c r="BV94" s="77" t="s">
        <v>75</v>
      </c>
      <c r="BW94" s="77" t="s">
        <v>4</v>
      </c>
      <c r="BX94" s="77" t="s">
        <v>76</v>
      </c>
      <c r="CL94" s="77" t="s">
        <v>1</v>
      </c>
    </row>
    <row r="95" spans="1:91" s="7" customFormat="1" ht="16.5" customHeight="1">
      <c r="A95" s="79" t="s">
        <v>77</v>
      </c>
      <c r="B95" s="80"/>
      <c r="C95" s="81"/>
      <c r="D95" s="182" t="s">
        <v>78</v>
      </c>
      <c r="E95" s="182"/>
      <c r="F95" s="182"/>
      <c r="G95" s="182"/>
      <c r="H95" s="182"/>
      <c r="I95" s="82"/>
      <c r="J95" s="182" t="s">
        <v>340</v>
      </c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0">
        <f>'01 - Obnova hygienických ...'!J30</f>
        <v>0</v>
      </c>
      <c r="AH95" s="181"/>
      <c r="AI95" s="181"/>
      <c r="AJ95" s="181"/>
      <c r="AK95" s="181"/>
      <c r="AL95" s="181"/>
      <c r="AM95" s="181"/>
      <c r="AN95" s="180">
        <f>SUM(AG95,AT95)</f>
        <v>0</v>
      </c>
      <c r="AO95" s="181"/>
      <c r="AP95" s="181"/>
      <c r="AQ95" s="83" t="s">
        <v>79</v>
      </c>
      <c r="AR95" s="80"/>
      <c r="AS95" s="84">
        <v>0</v>
      </c>
      <c r="AT95" s="85">
        <f>ROUND(SUM(AV95:AW95),2)</f>
        <v>0</v>
      </c>
      <c r="AU95" s="86">
        <f>'01 - Obnova hygienických ...'!P127</f>
        <v>0</v>
      </c>
      <c r="AV95" s="85">
        <f>'01 - Obnova hygienických ...'!J33</f>
        <v>0</v>
      </c>
      <c r="AW95" s="85">
        <f>'01 - Obnova hygienických ...'!J34</f>
        <v>0</v>
      </c>
      <c r="AX95" s="85">
        <f>'01 - Obnova hygienických ...'!J35</f>
        <v>0</v>
      </c>
      <c r="AY95" s="85">
        <f>'01 - Obnova hygienických ...'!J36</f>
        <v>0</v>
      </c>
      <c r="AZ95" s="85">
        <f>'01 - Obnova hygienických ...'!F33</f>
        <v>0</v>
      </c>
      <c r="BA95" s="85">
        <f>'01 - Obnova hygienických ...'!F34</f>
        <v>0</v>
      </c>
      <c r="BB95" s="85">
        <f>'01 - Obnova hygienických ...'!F35</f>
        <v>0</v>
      </c>
      <c r="BC95" s="85">
        <f>'01 - Obnova hygienických ...'!F36</f>
        <v>0</v>
      </c>
      <c r="BD95" s="87">
        <f>'01 - Obnova hygienických ...'!F37</f>
        <v>0</v>
      </c>
      <c r="BT95" s="88" t="s">
        <v>80</v>
      </c>
      <c r="BV95" s="88" t="s">
        <v>75</v>
      </c>
      <c r="BW95" s="88" t="s">
        <v>81</v>
      </c>
      <c r="BX95" s="88" t="s">
        <v>4</v>
      </c>
      <c r="CL95" s="88" t="s">
        <v>1</v>
      </c>
      <c r="CM95" s="88" t="s">
        <v>73</v>
      </c>
    </row>
    <row r="96" spans="1:91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01 - Obnova hygienických ...'!C2" display="/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9"/>
  <sheetViews>
    <sheetView showGridLines="0" tabSelected="1" topLeftCell="A164" workbookViewId="0">
      <selection activeCell="X26" sqref="X2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73" t="s">
        <v>5</v>
      </c>
      <c r="M2" s="174"/>
      <c r="N2" s="174"/>
      <c r="O2" s="174"/>
      <c r="P2" s="174"/>
      <c r="Q2" s="174"/>
      <c r="R2" s="174"/>
      <c r="S2" s="174"/>
      <c r="T2" s="174"/>
      <c r="U2" s="174"/>
      <c r="V2" s="174"/>
      <c r="AT2" s="14" t="s">
        <v>81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82</v>
      </c>
      <c r="L4" s="17"/>
      <c r="M4" s="89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16" t="str">
        <f>'Rekapitulácia stavby'!K6</f>
        <v>Materská škola Skároš</v>
      </c>
      <c r="F7" s="217"/>
      <c r="G7" s="217"/>
      <c r="H7" s="217"/>
      <c r="L7" s="17"/>
    </row>
    <row r="8" spans="1:46" s="2" customFormat="1" ht="12" customHeight="1">
      <c r="A8" s="29"/>
      <c r="B8" s="30"/>
      <c r="C8" s="29"/>
      <c r="D8" s="24" t="s">
        <v>83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5" t="s">
        <v>341</v>
      </c>
      <c r="F9" s="215"/>
      <c r="G9" s="215"/>
      <c r="H9" s="215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tr">
        <f>IF('Rekapitulácia stavby'!AN10="","",'Rekapitulácia stavby'!AN10)</f>
        <v/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24" t="s">
        <v>24</v>
      </c>
      <c r="J15" s="22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8" t="str">
        <f>'Rekapitulácia stavby'!E14</f>
        <v>Vyplň údaj</v>
      </c>
      <c r="F18" s="207"/>
      <c r="G18" s="207"/>
      <c r="H18" s="207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22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/>
      <c r="F21" s="29"/>
      <c r="G21" s="29"/>
      <c r="H21" s="29"/>
      <c r="I21" s="24" t="s">
        <v>24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32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0"/>
      <c r="B27" s="91"/>
      <c r="C27" s="90"/>
      <c r="D27" s="90"/>
      <c r="E27" s="211" t="s">
        <v>1</v>
      </c>
      <c r="F27" s="211"/>
      <c r="G27" s="211"/>
      <c r="H27" s="211"/>
      <c r="I27" s="90"/>
      <c r="J27" s="90"/>
      <c r="K27" s="90"/>
      <c r="L27" s="92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3" t="s">
        <v>33</v>
      </c>
      <c r="E30" s="29"/>
      <c r="F30" s="29"/>
      <c r="G30" s="29"/>
      <c r="H30" s="29"/>
      <c r="I30" s="29"/>
      <c r="J30" s="71">
        <f>ROUND(J127,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4" t="s">
        <v>37</v>
      </c>
      <c r="E33" s="35" t="s">
        <v>38</v>
      </c>
      <c r="F33" s="95">
        <f>ROUND((SUM(BE127:BE188)),  2)</f>
        <v>0</v>
      </c>
      <c r="G33" s="96"/>
      <c r="H33" s="96"/>
      <c r="I33" s="97">
        <v>0.2</v>
      </c>
      <c r="J33" s="95">
        <f>ROUND(((SUM(BE127:BE188))*I33),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39</v>
      </c>
      <c r="F34" s="95">
        <f>ROUND((SUM(BF127:BF188)),  2)</f>
        <v>0</v>
      </c>
      <c r="G34" s="96"/>
      <c r="H34" s="96"/>
      <c r="I34" s="97">
        <v>0.2</v>
      </c>
      <c r="J34" s="95">
        <f>ROUND(((SUM(BF127:BF188))*I34),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40</v>
      </c>
      <c r="F35" s="98">
        <f>ROUND((SUM(BG127:BG188)),  2)</f>
        <v>0</v>
      </c>
      <c r="G35" s="29"/>
      <c r="H35" s="29"/>
      <c r="I35" s="99">
        <v>0.2</v>
      </c>
      <c r="J35" s="98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41</v>
      </c>
      <c r="F36" s="98">
        <f>ROUND((SUM(BH127:BH188)),  2)</f>
        <v>0</v>
      </c>
      <c r="G36" s="29"/>
      <c r="H36" s="29"/>
      <c r="I36" s="99">
        <v>0.2</v>
      </c>
      <c r="J36" s="98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42</v>
      </c>
      <c r="F37" s="95">
        <f>ROUND((SUM(BI127:BI188)),  2)</f>
        <v>0</v>
      </c>
      <c r="G37" s="96"/>
      <c r="H37" s="96"/>
      <c r="I37" s="97">
        <v>0</v>
      </c>
      <c r="J37" s="95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0"/>
      <c r="D39" s="101" t="s">
        <v>43</v>
      </c>
      <c r="E39" s="60"/>
      <c r="F39" s="60"/>
      <c r="G39" s="102" t="s">
        <v>44</v>
      </c>
      <c r="H39" s="103" t="s">
        <v>45</v>
      </c>
      <c r="I39" s="60"/>
      <c r="J39" s="104">
        <f>SUM(J30:J37)</f>
        <v>0</v>
      </c>
      <c r="K39" s="105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48</v>
      </c>
      <c r="E61" s="32"/>
      <c r="F61" s="106" t="s">
        <v>49</v>
      </c>
      <c r="G61" s="45" t="s">
        <v>48</v>
      </c>
      <c r="H61" s="32"/>
      <c r="I61" s="32"/>
      <c r="J61" s="107" t="s">
        <v>49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48</v>
      </c>
      <c r="E76" s="32"/>
      <c r="F76" s="106" t="s">
        <v>49</v>
      </c>
      <c r="G76" s="45" t="s">
        <v>48</v>
      </c>
      <c r="H76" s="32"/>
      <c r="I76" s="32"/>
      <c r="J76" s="107" t="s">
        <v>49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84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16" t="str">
        <f>E7</f>
        <v>Materská škola Skároš</v>
      </c>
      <c r="F85" s="217"/>
      <c r="G85" s="217"/>
      <c r="H85" s="217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83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5" t="str">
        <f>E9</f>
        <v xml:space="preserve">01 -   rekonštrukcia hygienických zariadení </v>
      </c>
      <c r="F87" s="215"/>
      <c r="G87" s="215"/>
      <c r="H87" s="215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Skároš</v>
      </c>
      <c r="G89" s="29"/>
      <c r="H89" s="29"/>
      <c r="I89" s="24" t="s">
        <v>20</v>
      </c>
      <c r="J89" s="55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 xml:space="preserve"> </v>
      </c>
      <c r="G91" s="29"/>
      <c r="H91" s="29"/>
      <c r="I91" s="24" t="s">
        <v>27</v>
      </c>
      <c r="J91" s="27"/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8" t="s">
        <v>85</v>
      </c>
      <c r="D94" s="100"/>
      <c r="E94" s="100"/>
      <c r="F94" s="100"/>
      <c r="G94" s="100"/>
      <c r="H94" s="100"/>
      <c r="I94" s="100"/>
      <c r="J94" s="109" t="s">
        <v>86</v>
      </c>
      <c r="K94" s="100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0" t="s">
        <v>87</v>
      </c>
      <c r="D96" s="29"/>
      <c r="E96" s="29"/>
      <c r="F96" s="29"/>
      <c r="G96" s="29"/>
      <c r="H96" s="29"/>
      <c r="I96" s="29"/>
      <c r="J96" s="71">
        <f>J127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88</v>
      </c>
    </row>
    <row r="97" spans="1:31" s="9" customFormat="1" ht="24.95" customHeight="1">
      <c r="B97" s="111"/>
      <c r="D97" s="112" t="s">
        <v>89</v>
      </c>
      <c r="E97" s="113"/>
      <c r="F97" s="113"/>
      <c r="G97" s="113"/>
      <c r="H97" s="113"/>
      <c r="I97" s="113"/>
      <c r="J97" s="114">
        <f>J128</f>
        <v>0</v>
      </c>
      <c r="L97" s="111"/>
    </row>
    <row r="98" spans="1:31" s="10" customFormat="1" ht="19.899999999999999" customHeight="1">
      <c r="B98" s="115"/>
      <c r="D98" s="116" t="s">
        <v>90</v>
      </c>
      <c r="E98" s="117"/>
      <c r="F98" s="117"/>
      <c r="G98" s="117"/>
      <c r="H98" s="117"/>
      <c r="I98" s="117"/>
      <c r="J98" s="118">
        <f>J129</f>
        <v>0</v>
      </c>
      <c r="L98" s="115"/>
    </row>
    <row r="99" spans="1:31" s="10" customFormat="1" ht="19.899999999999999" customHeight="1">
      <c r="B99" s="115"/>
      <c r="D99" s="116" t="s">
        <v>91</v>
      </c>
      <c r="E99" s="117"/>
      <c r="F99" s="117"/>
      <c r="G99" s="117"/>
      <c r="H99" s="117"/>
      <c r="I99" s="117"/>
      <c r="J99" s="118">
        <f>J132</f>
        <v>0</v>
      </c>
      <c r="L99" s="115"/>
    </row>
    <row r="100" spans="1:31" s="10" customFormat="1" ht="19.899999999999999" customHeight="1">
      <c r="B100" s="115"/>
      <c r="D100" s="116" t="s">
        <v>92</v>
      </c>
      <c r="E100" s="117"/>
      <c r="F100" s="117"/>
      <c r="G100" s="117"/>
      <c r="H100" s="117"/>
      <c r="I100" s="117"/>
      <c r="J100" s="118">
        <f>J142</f>
        <v>0</v>
      </c>
      <c r="L100" s="115"/>
    </row>
    <row r="101" spans="1:31" s="9" customFormat="1" ht="24.95" customHeight="1">
      <c r="B101" s="111"/>
      <c r="D101" s="112" t="s">
        <v>93</v>
      </c>
      <c r="E101" s="113"/>
      <c r="F101" s="113"/>
      <c r="G101" s="113"/>
      <c r="H101" s="113"/>
      <c r="I101" s="113"/>
      <c r="J101" s="114">
        <f>J144</f>
        <v>0</v>
      </c>
      <c r="L101" s="111"/>
    </row>
    <row r="102" spans="1:31" s="10" customFormat="1" ht="19.899999999999999" customHeight="1">
      <c r="B102" s="115"/>
      <c r="D102" s="116" t="s">
        <v>94</v>
      </c>
      <c r="E102" s="117"/>
      <c r="F102" s="117"/>
      <c r="G102" s="117"/>
      <c r="H102" s="117"/>
      <c r="I102" s="117"/>
      <c r="J102" s="118">
        <f>J145</f>
        <v>0</v>
      </c>
      <c r="L102" s="115"/>
    </row>
    <row r="103" spans="1:31" s="10" customFormat="1" ht="19.899999999999999" customHeight="1">
      <c r="B103" s="115"/>
      <c r="D103" s="116" t="s">
        <v>95</v>
      </c>
      <c r="E103" s="117"/>
      <c r="F103" s="117"/>
      <c r="G103" s="117"/>
      <c r="H103" s="117"/>
      <c r="I103" s="117"/>
      <c r="J103" s="118">
        <f>J169</f>
        <v>0</v>
      </c>
      <c r="L103" s="115"/>
    </row>
    <row r="104" spans="1:31" s="10" customFormat="1" ht="19.899999999999999" customHeight="1">
      <c r="B104" s="115"/>
      <c r="D104" s="116" t="s">
        <v>96</v>
      </c>
      <c r="E104" s="117"/>
      <c r="F104" s="117"/>
      <c r="G104" s="117"/>
      <c r="H104" s="117"/>
      <c r="I104" s="117"/>
      <c r="J104" s="118">
        <f>J172</f>
        <v>0</v>
      </c>
      <c r="L104" s="115"/>
    </row>
    <row r="105" spans="1:31" s="10" customFormat="1" ht="19.899999999999999" customHeight="1">
      <c r="B105" s="115"/>
      <c r="D105" s="116" t="s">
        <v>97</v>
      </c>
      <c r="E105" s="117"/>
      <c r="F105" s="117"/>
      <c r="G105" s="117"/>
      <c r="H105" s="117"/>
      <c r="I105" s="117"/>
      <c r="J105" s="118">
        <f>J179</f>
        <v>0</v>
      </c>
      <c r="L105" s="115"/>
    </row>
    <row r="106" spans="1:31" s="10" customFormat="1" ht="19.899999999999999" customHeight="1">
      <c r="B106" s="115"/>
      <c r="D106" s="116" t="s">
        <v>98</v>
      </c>
      <c r="E106" s="117"/>
      <c r="F106" s="117"/>
      <c r="G106" s="117"/>
      <c r="H106" s="117"/>
      <c r="I106" s="117"/>
      <c r="J106" s="118">
        <f>J183</f>
        <v>0</v>
      </c>
      <c r="L106" s="115"/>
    </row>
    <row r="107" spans="1:31" s="10" customFormat="1" ht="19.899999999999999" customHeight="1">
      <c r="B107" s="115"/>
      <c r="D107" s="116" t="s">
        <v>99</v>
      </c>
      <c r="E107" s="117"/>
      <c r="F107" s="117"/>
      <c r="G107" s="117"/>
      <c r="H107" s="117"/>
      <c r="I107" s="117"/>
      <c r="J107" s="118">
        <f>J187</f>
        <v>0</v>
      </c>
      <c r="L107" s="115"/>
    </row>
    <row r="108" spans="1:31" s="2" customFormat="1" ht="21.7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3" spans="1:63" s="2" customFormat="1" ht="6.95" customHeight="1">
      <c r="A113" s="29"/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24.95" customHeight="1">
      <c r="A114" s="29"/>
      <c r="B114" s="30"/>
      <c r="C114" s="18" t="s">
        <v>100</v>
      </c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12" customHeight="1">
      <c r="A116" s="29"/>
      <c r="B116" s="30"/>
      <c r="C116" s="24" t="s">
        <v>14</v>
      </c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6.5" customHeight="1">
      <c r="A117" s="29"/>
      <c r="B117" s="30"/>
      <c r="C117" s="29"/>
      <c r="D117" s="29"/>
      <c r="E117" s="216" t="str">
        <f>E7</f>
        <v>Materská škola Skároš</v>
      </c>
      <c r="F117" s="217"/>
      <c r="G117" s="217"/>
      <c r="H117" s="217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2" customHeight="1">
      <c r="A118" s="29"/>
      <c r="B118" s="30"/>
      <c r="C118" s="24" t="s">
        <v>83</v>
      </c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6.5" customHeight="1">
      <c r="A119" s="29"/>
      <c r="B119" s="30"/>
      <c r="C119" s="29"/>
      <c r="D119" s="29"/>
      <c r="E119" s="185" t="str">
        <f>E9</f>
        <v xml:space="preserve">01 -   rekonštrukcia hygienických zariadení </v>
      </c>
      <c r="F119" s="215"/>
      <c r="G119" s="215"/>
      <c r="H119" s="215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12" customHeight="1">
      <c r="A121" s="29"/>
      <c r="B121" s="30"/>
      <c r="C121" s="24" t="s">
        <v>18</v>
      </c>
      <c r="D121" s="29"/>
      <c r="E121" s="29"/>
      <c r="F121" s="22" t="str">
        <f>F12</f>
        <v>Skároš</v>
      </c>
      <c r="G121" s="29"/>
      <c r="H121" s="29"/>
      <c r="I121" s="24" t="s">
        <v>20</v>
      </c>
      <c r="J121" s="55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6.9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2" customHeight="1">
      <c r="A123" s="29"/>
      <c r="B123" s="30"/>
      <c r="C123" s="24" t="s">
        <v>21</v>
      </c>
      <c r="D123" s="29"/>
      <c r="E123" s="29"/>
      <c r="F123" s="22" t="str">
        <f>E15</f>
        <v xml:space="preserve"> </v>
      </c>
      <c r="G123" s="29"/>
      <c r="H123" s="29"/>
      <c r="I123" s="24" t="s">
        <v>27</v>
      </c>
      <c r="J123" s="27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5.2" customHeight="1">
      <c r="A124" s="29"/>
      <c r="B124" s="30"/>
      <c r="C124" s="24" t="s">
        <v>25</v>
      </c>
      <c r="D124" s="29"/>
      <c r="E124" s="29"/>
      <c r="F124" s="22" t="str">
        <f>IF(E18="","",E18)</f>
        <v>Vyplň údaj</v>
      </c>
      <c r="G124" s="29"/>
      <c r="H124" s="29"/>
      <c r="I124" s="24" t="s">
        <v>31</v>
      </c>
      <c r="J124" s="27" t="str">
        <f>E24</f>
        <v xml:space="preserve"> </v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0.3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11" customFormat="1" ht="29.25" customHeight="1">
      <c r="A126" s="119"/>
      <c r="B126" s="120"/>
      <c r="C126" s="121" t="s">
        <v>101</v>
      </c>
      <c r="D126" s="122" t="s">
        <v>58</v>
      </c>
      <c r="E126" s="122" t="s">
        <v>54</v>
      </c>
      <c r="F126" s="122" t="s">
        <v>55</v>
      </c>
      <c r="G126" s="122" t="s">
        <v>102</v>
      </c>
      <c r="H126" s="122" t="s">
        <v>103</v>
      </c>
      <c r="I126" s="122" t="s">
        <v>104</v>
      </c>
      <c r="J126" s="123" t="s">
        <v>86</v>
      </c>
      <c r="K126" s="124" t="s">
        <v>105</v>
      </c>
      <c r="L126" s="125"/>
      <c r="M126" s="62" t="s">
        <v>1</v>
      </c>
      <c r="N126" s="63" t="s">
        <v>37</v>
      </c>
      <c r="O126" s="63" t="s">
        <v>106</v>
      </c>
      <c r="P126" s="63" t="s">
        <v>107</v>
      </c>
      <c r="Q126" s="63" t="s">
        <v>108</v>
      </c>
      <c r="R126" s="63" t="s">
        <v>109</v>
      </c>
      <c r="S126" s="63" t="s">
        <v>110</v>
      </c>
      <c r="T126" s="64" t="s">
        <v>111</v>
      </c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</row>
    <row r="127" spans="1:63" s="2" customFormat="1" ht="22.9" customHeight="1">
      <c r="A127" s="29"/>
      <c r="B127" s="30"/>
      <c r="C127" s="69" t="s">
        <v>87</v>
      </c>
      <c r="D127" s="29"/>
      <c r="E127" s="29"/>
      <c r="F127" s="29"/>
      <c r="G127" s="29"/>
      <c r="H127" s="29"/>
      <c r="I127" s="29"/>
      <c r="J127" s="126">
        <f>BK127</f>
        <v>0</v>
      </c>
      <c r="K127" s="29"/>
      <c r="L127" s="30"/>
      <c r="M127" s="65"/>
      <c r="N127" s="56"/>
      <c r="O127" s="66"/>
      <c r="P127" s="127">
        <f>P128+P144</f>
        <v>0</v>
      </c>
      <c r="Q127" s="66"/>
      <c r="R127" s="127">
        <f>R128+R144</f>
        <v>4.1552936599999999</v>
      </c>
      <c r="S127" s="66"/>
      <c r="T127" s="128">
        <f>T128+T144</f>
        <v>7.8057960000000008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T127" s="14" t="s">
        <v>72</v>
      </c>
      <c r="AU127" s="14" t="s">
        <v>88</v>
      </c>
      <c r="BK127" s="129">
        <f>BK128+BK144</f>
        <v>0</v>
      </c>
    </row>
    <row r="128" spans="1:63" s="12" customFormat="1" ht="25.9" customHeight="1">
      <c r="B128" s="130"/>
      <c r="D128" s="131" t="s">
        <v>72</v>
      </c>
      <c r="E128" s="132" t="s">
        <v>112</v>
      </c>
      <c r="F128" s="132" t="s">
        <v>113</v>
      </c>
      <c r="I128" s="133"/>
      <c r="J128" s="134">
        <f>BK128</f>
        <v>0</v>
      </c>
      <c r="L128" s="130"/>
      <c r="M128" s="135"/>
      <c r="N128" s="136"/>
      <c r="O128" s="136"/>
      <c r="P128" s="137">
        <f>P129+P132+P142</f>
        <v>0</v>
      </c>
      <c r="Q128" s="136"/>
      <c r="R128" s="137">
        <f>R129+R132+R142</f>
        <v>1.72232304</v>
      </c>
      <c r="S128" s="136"/>
      <c r="T128" s="138">
        <f>T129+T132+T142</f>
        <v>7.3194760000000008</v>
      </c>
      <c r="AR128" s="131" t="s">
        <v>80</v>
      </c>
      <c r="AT128" s="139" t="s">
        <v>72</v>
      </c>
      <c r="AU128" s="139" t="s">
        <v>73</v>
      </c>
      <c r="AY128" s="131" t="s">
        <v>114</v>
      </c>
      <c r="BK128" s="140">
        <f>BK129+BK132+BK142</f>
        <v>0</v>
      </c>
    </row>
    <row r="129" spans="1:65" s="12" customFormat="1" ht="22.9" customHeight="1">
      <c r="B129" s="130"/>
      <c r="D129" s="131" t="s">
        <v>72</v>
      </c>
      <c r="E129" s="141" t="s">
        <v>115</v>
      </c>
      <c r="F129" s="141" t="s">
        <v>116</v>
      </c>
      <c r="I129" s="133"/>
      <c r="J129" s="142">
        <f>BK129</f>
        <v>0</v>
      </c>
      <c r="L129" s="130"/>
      <c r="M129" s="135"/>
      <c r="N129" s="136"/>
      <c r="O129" s="136"/>
      <c r="P129" s="137">
        <f>SUM(P130:P131)</f>
        <v>0</v>
      </c>
      <c r="Q129" s="136"/>
      <c r="R129" s="137">
        <f>SUM(R130:R131)</f>
        <v>1.72232304</v>
      </c>
      <c r="S129" s="136"/>
      <c r="T129" s="138">
        <f>SUM(T130:T131)</f>
        <v>0</v>
      </c>
      <c r="AR129" s="131" t="s">
        <v>80</v>
      </c>
      <c r="AT129" s="139" t="s">
        <v>72</v>
      </c>
      <c r="AU129" s="139" t="s">
        <v>80</v>
      </c>
      <c r="AY129" s="131" t="s">
        <v>114</v>
      </c>
      <c r="BK129" s="140">
        <f>SUM(BK130:BK131)</f>
        <v>0</v>
      </c>
    </row>
    <row r="130" spans="1:65" s="2" customFormat="1" ht="24.2" customHeight="1">
      <c r="A130" s="29"/>
      <c r="B130" s="143"/>
      <c r="C130" s="144" t="s">
        <v>80</v>
      </c>
      <c r="D130" s="144" t="s">
        <v>117</v>
      </c>
      <c r="E130" s="145" t="s">
        <v>118</v>
      </c>
      <c r="F130" s="146" t="s">
        <v>119</v>
      </c>
      <c r="G130" s="147" t="s">
        <v>120</v>
      </c>
      <c r="H130" s="148">
        <v>86.462000000000003</v>
      </c>
      <c r="I130" s="149"/>
      <c r="J130" s="148">
        <f>ROUND(I130*H130,3)</f>
        <v>0</v>
      </c>
      <c r="K130" s="150"/>
      <c r="L130" s="30"/>
      <c r="M130" s="151" t="s">
        <v>1</v>
      </c>
      <c r="N130" s="152" t="s">
        <v>39</v>
      </c>
      <c r="O130" s="58"/>
      <c r="P130" s="153">
        <f>O130*H130</f>
        <v>0</v>
      </c>
      <c r="Q130" s="153">
        <v>2.3000000000000001E-4</v>
      </c>
      <c r="R130" s="153">
        <f>Q130*H130</f>
        <v>1.9886260000000003E-2</v>
      </c>
      <c r="S130" s="153">
        <v>0</v>
      </c>
      <c r="T130" s="154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5" t="s">
        <v>121</v>
      </c>
      <c r="AT130" s="155" t="s">
        <v>117</v>
      </c>
      <c r="AU130" s="155" t="s">
        <v>122</v>
      </c>
      <c r="AY130" s="14" t="s">
        <v>114</v>
      </c>
      <c r="BE130" s="156">
        <f>IF(N130="základná",J130,0)</f>
        <v>0</v>
      </c>
      <c r="BF130" s="156">
        <f>IF(N130="znížená",J130,0)</f>
        <v>0</v>
      </c>
      <c r="BG130" s="156">
        <f>IF(N130="zákl. prenesená",J130,0)</f>
        <v>0</v>
      </c>
      <c r="BH130" s="156">
        <f>IF(N130="zníž. prenesená",J130,0)</f>
        <v>0</v>
      </c>
      <c r="BI130" s="156">
        <f>IF(N130="nulová",J130,0)</f>
        <v>0</v>
      </c>
      <c r="BJ130" s="14" t="s">
        <v>122</v>
      </c>
      <c r="BK130" s="157">
        <f>ROUND(I130*H130,3)</f>
        <v>0</v>
      </c>
      <c r="BL130" s="14" t="s">
        <v>121</v>
      </c>
      <c r="BM130" s="155" t="s">
        <v>123</v>
      </c>
    </row>
    <row r="131" spans="1:65" s="2" customFormat="1" ht="24.2" customHeight="1">
      <c r="A131" s="29"/>
      <c r="B131" s="143"/>
      <c r="C131" s="144" t="s">
        <v>122</v>
      </c>
      <c r="D131" s="144" t="s">
        <v>117</v>
      </c>
      <c r="E131" s="145" t="s">
        <v>124</v>
      </c>
      <c r="F131" s="146" t="s">
        <v>125</v>
      </c>
      <c r="G131" s="147" t="s">
        <v>120</v>
      </c>
      <c r="H131" s="148">
        <v>86.462000000000003</v>
      </c>
      <c r="I131" s="149"/>
      <c r="J131" s="148">
        <f>ROUND(I131*H131,3)</f>
        <v>0</v>
      </c>
      <c r="K131" s="150"/>
      <c r="L131" s="30"/>
      <c r="M131" s="151" t="s">
        <v>1</v>
      </c>
      <c r="N131" s="152" t="s">
        <v>39</v>
      </c>
      <c r="O131" s="58"/>
      <c r="P131" s="153">
        <f>O131*H131</f>
        <v>0</v>
      </c>
      <c r="Q131" s="153">
        <v>1.9689999999999999E-2</v>
      </c>
      <c r="R131" s="153">
        <f>Q131*H131</f>
        <v>1.70243678</v>
      </c>
      <c r="S131" s="153">
        <v>0</v>
      </c>
      <c r="T131" s="154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5" t="s">
        <v>121</v>
      </c>
      <c r="AT131" s="155" t="s">
        <v>117</v>
      </c>
      <c r="AU131" s="155" t="s">
        <v>122</v>
      </c>
      <c r="AY131" s="14" t="s">
        <v>114</v>
      </c>
      <c r="BE131" s="156">
        <f>IF(N131="základná",J131,0)</f>
        <v>0</v>
      </c>
      <c r="BF131" s="156">
        <f>IF(N131="znížená",J131,0)</f>
        <v>0</v>
      </c>
      <c r="BG131" s="156">
        <f>IF(N131="zákl. prenesená",J131,0)</f>
        <v>0</v>
      </c>
      <c r="BH131" s="156">
        <f>IF(N131="zníž. prenesená",J131,0)</f>
        <v>0</v>
      </c>
      <c r="BI131" s="156">
        <f>IF(N131="nulová",J131,0)</f>
        <v>0</v>
      </c>
      <c r="BJ131" s="14" t="s">
        <v>122</v>
      </c>
      <c r="BK131" s="157">
        <f>ROUND(I131*H131,3)</f>
        <v>0</v>
      </c>
      <c r="BL131" s="14" t="s">
        <v>121</v>
      </c>
      <c r="BM131" s="155" t="s">
        <v>126</v>
      </c>
    </row>
    <row r="132" spans="1:65" s="12" customFormat="1" ht="22.9" customHeight="1">
      <c r="B132" s="130"/>
      <c r="D132" s="131" t="s">
        <v>72</v>
      </c>
      <c r="E132" s="141" t="s">
        <v>127</v>
      </c>
      <c r="F132" s="141" t="s">
        <v>128</v>
      </c>
      <c r="I132" s="133"/>
      <c r="J132" s="142">
        <f>BK132</f>
        <v>0</v>
      </c>
      <c r="L132" s="130"/>
      <c r="M132" s="135"/>
      <c r="N132" s="136"/>
      <c r="O132" s="136"/>
      <c r="P132" s="137">
        <f>SUM(P133:P141)</f>
        <v>0</v>
      </c>
      <c r="Q132" s="136"/>
      <c r="R132" s="137">
        <f>SUM(R133:R141)</f>
        <v>0</v>
      </c>
      <c r="S132" s="136"/>
      <c r="T132" s="138">
        <f>SUM(T133:T141)</f>
        <v>7.3194760000000008</v>
      </c>
      <c r="AR132" s="131" t="s">
        <v>80</v>
      </c>
      <c r="AT132" s="139" t="s">
        <v>72</v>
      </c>
      <c r="AU132" s="139" t="s">
        <v>80</v>
      </c>
      <c r="AY132" s="131" t="s">
        <v>114</v>
      </c>
      <c r="BK132" s="140">
        <f>SUM(BK133:BK141)</f>
        <v>0</v>
      </c>
    </row>
    <row r="133" spans="1:65" s="2" customFormat="1" ht="33" customHeight="1">
      <c r="A133" s="29"/>
      <c r="B133" s="143"/>
      <c r="C133" s="144" t="s">
        <v>129</v>
      </c>
      <c r="D133" s="144" t="s">
        <v>117</v>
      </c>
      <c r="E133" s="145" t="s">
        <v>130</v>
      </c>
      <c r="F133" s="146" t="s">
        <v>131</v>
      </c>
      <c r="G133" s="147" t="s">
        <v>120</v>
      </c>
      <c r="H133" s="148">
        <v>24.238</v>
      </c>
      <c r="I133" s="149"/>
      <c r="J133" s="148">
        <f t="shared" ref="J133:J141" si="0">ROUND(I133*H133,3)</f>
        <v>0</v>
      </c>
      <c r="K133" s="150"/>
      <c r="L133" s="30"/>
      <c r="M133" s="151" t="s">
        <v>1</v>
      </c>
      <c r="N133" s="152" t="s">
        <v>39</v>
      </c>
      <c r="O133" s="58"/>
      <c r="P133" s="153">
        <f t="shared" ref="P133:P141" si="1">O133*H133</f>
        <v>0</v>
      </c>
      <c r="Q133" s="153">
        <v>0</v>
      </c>
      <c r="R133" s="153">
        <f t="shared" ref="R133:R141" si="2">Q133*H133</f>
        <v>0</v>
      </c>
      <c r="S133" s="153">
        <v>0.02</v>
      </c>
      <c r="T133" s="154">
        <f t="shared" ref="T133:T141" si="3">S133*H133</f>
        <v>0.48476000000000002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5" t="s">
        <v>121</v>
      </c>
      <c r="AT133" s="155" t="s">
        <v>117</v>
      </c>
      <c r="AU133" s="155" t="s">
        <v>122</v>
      </c>
      <c r="AY133" s="14" t="s">
        <v>114</v>
      </c>
      <c r="BE133" s="156">
        <f t="shared" ref="BE133:BE141" si="4">IF(N133="základná",J133,0)</f>
        <v>0</v>
      </c>
      <c r="BF133" s="156">
        <f t="shared" ref="BF133:BF141" si="5">IF(N133="znížená",J133,0)</f>
        <v>0</v>
      </c>
      <c r="BG133" s="156">
        <f t="shared" ref="BG133:BG141" si="6">IF(N133="zákl. prenesená",J133,0)</f>
        <v>0</v>
      </c>
      <c r="BH133" s="156">
        <f t="shared" ref="BH133:BH141" si="7">IF(N133="zníž. prenesená",J133,0)</f>
        <v>0</v>
      </c>
      <c r="BI133" s="156">
        <f t="shared" ref="BI133:BI141" si="8">IF(N133="nulová",J133,0)</f>
        <v>0</v>
      </c>
      <c r="BJ133" s="14" t="s">
        <v>122</v>
      </c>
      <c r="BK133" s="157">
        <f t="shared" ref="BK133:BK141" si="9">ROUND(I133*H133,3)</f>
        <v>0</v>
      </c>
      <c r="BL133" s="14" t="s">
        <v>121</v>
      </c>
      <c r="BM133" s="155" t="s">
        <v>132</v>
      </c>
    </row>
    <row r="134" spans="1:65" s="2" customFormat="1" ht="16.5" customHeight="1">
      <c r="A134" s="29"/>
      <c r="B134" s="143"/>
      <c r="C134" s="144" t="s">
        <v>121</v>
      </c>
      <c r="D134" s="144" t="s">
        <v>117</v>
      </c>
      <c r="E134" s="145" t="s">
        <v>133</v>
      </c>
      <c r="F134" s="146" t="s">
        <v>134</v>
      </c>
      <c r="G134" s="147" t="s">
        <v>135</v>
      </c>
      <c r="H134" s="148">
        <v>43.2</v>
      </c>
      <c r="I134" s="149"/>
      <c r="J134" s="148">
        <f t="shared" si="0"/>
        <v>0</v>
      </c>
      <c r="K134" s="150"/>
      <c r="L134" s="30"/>
      <c r="M134" s="151" t="s">
        <v>1</v>
      </c>
      <c r="N134" s="152" t="s">
        <v>39</v>
      </c>
      <c r="O134" s="58"/>
      <c r="P134" s="153">
        <f t="shared" si="1"/>
        <v>0</v>
      </c>
      <c r="Q134" s="153">
        <v>0</v>
      </c>
      <c r="R134" s="153">
        <f t="shared" si="2"/>
        <v>0</v>
      </c>
      <c r="S134" s="153">
        <v>1.2E-2</v>
      </c>
      <c r="T134" s="154">
        <f t="shared" si="3"/>
        <v>0.51840000000000008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5" t="s">
        <v>121</v>
      </c>
      <c r="AT134" s="155" t="s">
        <v>117</v>
      </c>
      <c r="AU134" s="155" t="s">
        <v>122</v>
      </c>
      <c r="AY134" s="14" t="s">
        <v>114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4" t="s">
        <v>122</v>
      </c>
      <c r="BK134" s="157">
        <f t="shared" si="9"/>
        <v>0</v>
      </c>
      <c r="BL134" s="14" t="s">
        <v>121</v>
      </c>
      <c r="BM134" s="155" t="s">
        <v>136</v>
      </c>
    </row>
    <row r="135" spans="1:65" s="2" customFormat="1" ht="33" customHeight="1">
      <c r="A135" s="29"/>
      <c r="B135" s="143"/>
      <c r="C135" s="144" t="s">
        <v>137</v>
      </c>
      <c r="D135" s="144" t="s">
        <v>117</v>
      </c>
      <c r="E135" s="145" t="s">
        <v>138</v>
      </c>
      <c r="F135" s="146" t="s">
        <v>139</v>
      </c>
      <c r="G135" s="147" t="s">
        <v>120</v>
      </c>
      <c r="H135" s="148">
        <v>86.462000000000003</v>
      </c>
      <c r="I135" s="149"/>
      <c r="J135" s="148">
        <f t="shared" si="0"/>
        <v>0</v>
      </c>
      <c r="K135" s="150"/>
      <c r="L135" s="30"/>
      <c r="M135" s="151" t="s">
        <v>1</v>
      </c>
      <c r="N135" s="152" t="s">
        <v>39</v>
      </c>
      <c r="O135" s="58"/>
      <c r="P135" s="153">
        <f t="shared" si="1"/>
        <v>0</v>
      </c>
      <c r="Q135" s="153">
        <v>0</v>
      </c>
      <c r="R135" s="153">
        <f t="shared" si="2"/>
        <v>0</v>
      </c>
      <c r="S135" s="153">
        <v>4.5999999999999999E-2</v>
      </c>
      <c r="T135" s="154">
        <f t="shared" si="3"/>
        <v>3.977252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5" t="s">
        <v>121</v>
      </c>
      <c r="AT135" s="155" t="s">
        <v>117</v>
      </c>
      <c r="AU135" s="155" t="s">
        <v>122</v>
      </c>
      <c r="AY135" s="14" t="s">
        <v>114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4" t="s">
        <v>122</v>
      </c>
      <c r="BK135" s="157">
        <f t="shared" si="9"/>
        <v>0</v>
      </c>
      <c r="BL135" s="14" t="s">
        <v>121</v>
      </c>
      <c r="BM135" s="155" t="s">
        <v>140</v>
      </c>
    </row>
    <row r="136" spans="1:65" s="2" customFormat="1" ht="37.9" customHeight="1">
      <c r="A136" s="29"/>
      <c r="B136" s="143"/>
      <c r="C136" s="144" t="s">
        <v>115</v>
      </c>
      <c r="D136" s="144" t="s">
        <v>117</v>
      </c>
      <c r="E136" s="145" t="s">
        <v>141</v>
      </c>
      <c r="F136" s="146" t="s">
        <v>142</v>
      </c>
      <c r="G136" s="147" t="s">
        <v>120</v>
      </c>
      <c r="H136" s="148">
        <v>34.398000000000003</v>
      </c>
      <c r="I136" s="149"/>
      <c r="J136" s="148">
        <f t="shared" si="0"/>
        <v>0</v>
      </c>
      <c r="K136" s="150"/>
      <c r="L136" s="30"/>
      <c r="M136" s="151" t="s">
        <v>1</v>
      </c>
      <c r="N136" s="152" t="s">
        <v>39</v>
      </c>
      <c r="O136" s="58"/>
      <c r="P136" s="153">
        <f t="shared" si="1"/>
        <v>0</v>
      </c>
      <c r="Q136" s="153">
        <v>0</v>
      </c>
      <c r="R136" s="153">
        <f t="shared" si="2"/>
        <v>0</v>
      </c>
      <c r="S136" s="153">
        <v>6.8000000000000005E-2</v>
      </c>
      <c r="T136" s="154">
        <f t="shared" si="3"/>
        <v>2.3390640000000005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5" t="s">
        <v>121</v>
      </c>
      <c r="AT136" s="155" t="s">
        <v>117</v>
      </c>
      <c r="AU136" s="155" t="s">
        <v>122</v>
      </c>
      <c r="AY136" s="14" t="s">
        <v>114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122</v>
      </c>
      <c r="BK136" s="157">
        <f t="shared" si="9"/>
        <v>0</v>
      </c>
      <c r="BL136" s="14" t="s">
        <v>121</v>
      </c>
      <c r="BM136" s="155" t="s">
        <v>143</v>
      </c>
    </row>
    <row r="137" spans="1:65" s="2" customFormat="1" ht="24.2" customHeight="1">
      <c r="A137" s="29"/>
      <c r="B137" s="143"/>
      <c r="C137" s="144" t="s">
        <v>144</v>
      </c>
      <c r="D137" s="144" t="s">
        <v>117</v>
      </c>
      <c r="E137" s="145" t="s">
        <v>145</v>
      </c>
      <c r="F137" s="146" t="s">
        <v>146</v>
      </c>
      <c r="G137" s="147" t="s">
        <v>147</v>
      </c>
      <c r="H137" s="148">
        <v>7.806</v>
      </c>
      <c r="I137" s="149"/>
      <c r="J137" s="148">
        <f t="shared" si="0"/>
        <v>0</v>
      </c>
      <c r="K137" s="150"/>
      <c r="L137" s="30"/>
      <c r="M137" s="151" t="s">
        <v>1</v>
      </c>
      <c r="N137" s="152" t="s">
        <v>39</v>
      </c>
      <c r="O137" s="58"/>
      <c r="P137" s="153">
        <f t="shared" si="1"/>
        <v>0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5" t="s">
        <v>121</v>
      </c>
      <c r="AT137" s="155" t="s">
        <v>117</v>
      </c>
      <c r="AU137" s="155" t="s">
        <v>122</v>
      </c>
      <c r="AY137" s="14" t="s">
        <v>114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122</v>
      </c>
      <c r="BK137" s="157">
        <f t="shared" si="9"/>
        <v>0</v>
      </c>
      <c r="BL137" s="14" t="s">
        <v>121</v>
      </c>
      <c r="BM137" s="155" t="s">
        <v>148</v>
      </c>
    </row>
    <row r="138" spans="1:65" s="2" customFormat="1" ht="21.75" customHeight="1">
      <c r="A138" s="29"/>
      <c r="B138" s="143"/>
      <c r="C138" s="144" t="s">
        <v>149</v>
      </c>
      <c r="D138" s="144" t="s">
        <v>117</v>
      </c>
      <c r="E138" s="145" t="s">
        <v>150</v>
      </c>
      <c r="F138" s="146" t="s">
        <v>151</v>
      </c>
      <c r="G138" s="147" t="s">
        <v>147</v>
      </c>
      <c r="H138" s="148">
        <v>7.806</v>
      </c>
      <c r="I138" s="149"/>
      <c r="J138" s="148">
        <f t="shared" si="0"/>
        <v>0</v>
      </c>
      <c r="K138" s="150"/>
      <c r="L138" s="30"/>
      <c r="M138" s="151" t="s">
        <v>1</v>
      </c>
      <c r="N138" s="152" t="s">
        <v>39</v>
      </c>
      <c r="O138" s="58"/>
      <c r="P138" s="153">
        <f t="shared" si="1"/>
        <v>0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5" t="s">
        <v>121</v>
      </c>
      <c r="AT138" s="155" t="s">
        <v>117</v>
      </c>
      <c r="AU138" s="155" t="s">
        <v>122</v>
      </c>
      <c r="AY138" s="14" t="s">
        <v>114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122</v>
      </c>
      <c r="BK138" s="157">
        <f t="shared" si="9"/>
        <v>0</v>
      </c>
      <c r="BL138" s="14" t="s">
        <v>121</v>
      </c>
      <c r="BM138" s="155" t="s">
        <v>152</v>
      </c>
    </row>
    <row r="139" spans="1:65" s="2" customFormat="1" ht="24.2" customHeight="1">
      <c r="A139" s="29"/>
      <c r="B139" s="143"/>
      <c r="C139" s="144" t="s">
        <v>127</v>
      </c>
      <c r="D139" s="144" t="s">
        <v>117</v>
      </c>
      <c r="E139" s="145" t="s">
        <v>153</v>
      </c>
      <c r="F139" s="146" t="s">
        <v>154</v>
      </c>
      <c r="G139" s="147" t="s">
        <v>147</v>
      </c>
      <c r="H139" s="148">
        <v>62.448</v>
      </c>
      <c r="I139" s="149"/>
      <c r="J139" s="148">
        <f t="shared" si="0"/>
        <v>0</v>
      </c>
      <c r="K139" s="150"/>
      <c r="L139" s="30"/>
      <c r="M139" s="151" t="s">
        <v>1</v>
      </c>
      <c r="N139" s="152" t="s">
        <v>39</v>
      </c>
      <c r="O139" s="58"/>
      <c r="P139" s="153">
        <f t="shared" si="1"/>
        <v>0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5" t="s">
        <v>121</v>
      </c>
      <c r="AT139" s="155" t="s">
        <v>117</v>
      </c>
      <c r="AU139" s="155" t="s">
        <v>122</v>
      </c>
      <c r="AY139" s="14" t="s">
        <v>114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4" t="s">
        <v>122</v>
      </c>
      <c r="BK139" s="157">
        <f t="shared" si="9"/>
        <v>0</v>
      </c>
      <c r="BL139" s="14" t="s">
        <v>121</v>
      </c>
      <c r="BM139" s="155" t="s">
        <v>155</v>
      </c>
    </row>
    <row r="140" spans="1:65" s="2" customFormat="1" ht="24.2" customHeight="1">
      <c r="A140" s="29"/>
      <c r="B140" s="143"/>
      <c r="C140" s="144" t="s">
        <v>156</v>
      </c>
      <c r="D140" s="144" t="s">
        <v>117</v>
      </c>
      <c r="E140" s="145" t="s">
        <v>157</v>
      </c>
      <c r="F140" s="146" t="s">
        <v>158</v>
      </c>
      <c r="G140" s="147" t="s">
        <v>147</v>
      </c>
      <c r="H140" s="148">
        <v>7.806</v>
      </c>
      <c r="I140" s="149"/>
      <c r="J140" s="148">
        <f t="shared" si="0"/>
        <v>0</v>
      </c>
      <c r="K140" s="150"/>
      <c r="L140" s="30"/>
      <c r="M140" s="151" t="s">
        <v>1</v>
      </c>
      <c r="N140" s="152" t="s">
        <v>39</v>
      </c>
      <c r="O140" s="58"/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5" t="s">
        <v>121</v>
      </c>
      <c r="AT140" s="155" t="s">
        <v>117</v>
      </c>
      <c r="AU140" s="155" t="s">
        <v>122</v>
      </c>
      <c r="AY140" s="14" t="s">
        <v>114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4" t="s">
        <v>122</v>
      </c>
      <c r="BK140" s="157">
        <f t="shared" si="9"/>
        <v>0</v>
      </c>
      <c r="BL140" s="14" t="s">
        <v>121</v>
      </c>
      <c r="BM140" s="155" t="s">
        <v>159</v>
      </c>
    </row>
    <row r="141" spans="1:65" s="2" customFormat="1" ht="16.5" customHeight="1">
      <c r="A141" s="29"/>
      <c r="B141" s="143"/>
      <c r="C141" s="144" t="s">
        <v>160</v>
      </c>
      <c r="D141" s="144" t="s">
        <v>117</v>
      </c>
      <c r="E141" s="145" t="s">
        <v>161</v>
      </c>
      <c r="F141" s="146" t="s">
        <v>162</v>
      </c>
      <c r="G141" s="147" t="s">
        <v>147</v>
      </c>
      <c r="H141" s="148">
        <v>7.806</v>
      </c>
      <c r="I141" s="149"/>
      <c r="J141" s="148">
        <f t="shared" si="0"/>
        <v>0</v>
      </c>
      <c r="K141" s="150"/>
      <c r="L141" s="30"/>
      <c r="M141" s="151" t="s">
        <v>1</v>
      </c>
      <c r="N141" s="152" t="s">
        <v>39</v>
      </c>
      <c r="O141" s="58"/>
      <c r="P141" s="153">
        <f t="shared" si="1"/>
        <v>0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5" t="s">
        <v>121</v>
      </c>
      <c r="AT141" s="155" t="s">
        <v>117</v>
      </c>
      <c r="AU141" s="155" t="s">
        <v>122</v>
      </c>
      <c r="AY141" s="14" t="s">
        <v>114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4" t="s">
        <v>122</v>
      </c>
      <c r="BK141" s="157">
        <f t="shared" si="9"/>
        <v>0</v>
      </c>
      <c r="BL141" s="14" t="s">
        <v>121</v>
      </c>
      <c r="BM141" s="155" t="s">
        <v>163</v>
      </c>
    </row>
    <row r="142" spans="1:65" s="12" customFormat="1" ht="22.9" customHeight="1">
      <c r="B142" s="130"/>
      <c r="D142" s="131" t="s">
        <v>72</v>
      </c>
      <c r="E142" s="141" t="s">
        <v>164</v>
      </c>
      <c r="F142" s="141" t="s">
        <v>165</v>
      </c>
      <c r="I142" s="133"/>
      <c r="J142" s="142">
        <f>BK142</f>
        <v>0</v>
      </c>
      <c r="L142" s="130"/>
      <c r="M142" s="135"/>
      <c r="N142" s="136"/>
      <c r="O142" s="136"/>
      <c r="P142" s="137">
        <f>P143</f>
        <v>0</v>
      </c>
      <c r="Q142" s="136"/>
      <c r="R142" s="137">
        <f>R143</f>
        <v>0</v>
      </c>
      <c r="S142" s="136"/>
      <c r="T142" s="138">
        <f>T143</f>
        <v>0</v>
      </c>
      <c r="AR142" s="131" t="s">
        <v>80</v>
      </c>
      <c r="AT142" s="139" t="s">
        <v>72</v>
      </c>
      <c r="AU142" s="139" t="s">
        <v>80</v>
      </c>
      <c r="AY142" s="131" t="s">
        <v>114</v>
      </c>
      <c r="BK142" s="140">
        <f>BK143</f>
        <v>0</v>
      </c>
    </row>
    <row r="143" spans="1:65" s="2" customFormat="1" ht="24.2" customHeight="1">
      <c r="A143" s="29"/>
      <c r="B143" s="143"/>
      <c r="C143" s="144" t="s">
        <v>166</v>
      </c>
      <c r="D143" s="144" t="s">
        <v>117</v>
      </c>
      <c r="E143" s="145" t="s">
        <v>167</v>
      </c>
      <c r="F143" s="146" t="s">
        <v>168</v>
      </c>
      <c r="G143" s="147" t="s">
        <v>147</v>
      </c>
      <c r="H143" s="148">
        <v>1.722</v>
      </c>
      <c r="I143" s="149"/>
      <c r="J143" s="148">
        <f>ROUND(I143*H143,3)</f>
        <v>0</v>
      </c>
      <c r="K143" s="150"/>
      <c r="L143" s="30"/>
      <c r="M143" s="151" t="s">
        <v>1</v>
      </c>
      <c r="N143" s="152" t="s">
        <v>39</v>
      </c>
      <c r="O143" s="58"/>
      <c r="P143" s="153">
        <f>O143*H143</f>
        <v>0</v>
      </c>
      <c r="Q143" s="153">
        <v>0</v>
      </c>
      <c r="R143" s="153">
        <f>Q143*H143</f>
        <v>0</v>
      </c>
      <c r="S143" s="153">
        <v>0</v>
      </c>
      <c r="T143" s="154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5" t="s">
        <v>121</v>
      </c>
      <c r="AT143" s="155" t="s">
        <v>117</v>
      </c>
      <c r="AU143" s="155" t="s">
        <v>122</v>
      </c>
      <c r="AY143" s="14" t="s">
        <v>114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4" t="s">
        <v>122</v>
      </c>
      <c r="BK143" s="157">
        <f>ROUND(I143*H143,3)</f>
        <v>0</v>
      </c>
      <c r="BL143" s="14" t="s">
        <v>121</v>
      </c>
      <c r="BM143" s="155" t="s">
        <v>169</v>
      </c>
    </row>
    <row r="144" spans="1:65" s="12" customFormat="1" ht="25.9" customHeight="1">
      <c r="B144" s="130"/>
      <c r="D144" s="131" t="s">
        <v>72</v>
      </c>
      <c r="E144" s="132" t="s">
        <v>170</v>
      </c>
      <c r="F144" s="132" t="s">
        <v>171</v>
      </c>
      <c r="I144" s="133"/>
      <c r="J144" s="134">
        <f>BK144</f>
        <v>0</v>
      </c>
      <c r="L144" s="130"/>
      <c r="M144" s="135"/>
      <c r="N144" s="136"/>
      <c r="O144" s="136"/>
      <c r="P144" s="137">
        <f>P145+P169+P172+P179+P183+P187</f>
        <v>0</v>
      </c>
      <c r="Q144" s="136"/>
      <c r="R144" s="137">
        <f>R145+R169+R172+R179+R183+R187</f>
        <v>2.4329706200000003</v>
      </c>
      <c r="S144" s="136"/>
      <c r="T144" s="138">
        <f>T145+T169+T172+T179+T183+T187</f>
        <v>0.48632000000000003</v>
      </c>
      <c r="AR144" s="131" t="s">
        <v>122</v>
      </c>
      <c r="AT144" s="139" t="s">
        <v>72</v>
      </c>
      <c r="AU144" s="139" t="s">
        <v>73</v>
      </c>
      <c r="AY144" s="131" t="s">
        <v>114</v>
      </c>
      <c r="BK144" s="140">
        <f>BK145+BK169+BK172+BK179+BK183+BK187</f>
        <v>0</v>
      </c>
    </row>
    <row r="145" spans="1:65" s="12" customFormat="1" ht="22.9" customHeight="1">
      <c r="B145" s="130"/>
      <c r="D145" s="131" t="s">
        <v>72</v>
      </c>
      <c r="E145" s="141" t="s">
        <v>172</v>
      </c>
      <c r="F145" s="141" t="s">
        <v>173</v>
      </c>
      <c r="I145" s="133"/>
      <c r="J145" s="142">
        <f>BK145</f>
        <v>0</v>
      </c>
      <c r="L145" s="130"/>
      <c r="M145" s="135"/>
      <c r="N145" s="136"/>
      <c r="O145" s="136"/>
      <c r="P145" s="137">
        <f>SUM(P146:P168)</f>
        <v>0</v>
      </c>
      <c r="Q145" s="136"/>
      <c r="R145" s="137">
        <f>SUM(R146:R168)</f>
        <v>0.40586</v>
      </c>
      <c r="S145" s="136"/>
      <c r="T145" s="138">
        <f>SUM(T146:T168)</f>
        <v>0.48632000000000003</v>
      </c>
      <c r="AR145" s="131" t="s">
        <v>122</v>
      </c>
      <c r="AT145" s="139" t="s">
        <v>72</v>
      </c>
      <c r="AU145" s="139" t="s">
        <v>80</v>
      </c>
      <c r="AY145" s="131" t="s">
        <v>114</v>
      </c>
      <c r="BK145" s="140">
        <f>SUM(BK146:BK168)</f>
        <v>0</v>
      </c>
    </row>
    <row r="146" spans="1:65" s="2" customFormat="1" ht="24.2" customHeight="1">
      <c r="A146" s="29"/>
      <c r="B146" s="143"/>
      <c r="C146" s="144" t="s">
        <v>174</v>
      </c>
      <c r="D146" s="144" t="s">
        <v>117</v>
      </c>
      <c r="E146" s="145" t="s">
        <v>175</v>
      </c>
      <c r="F146" s="146" t="s">
        <v>176</v>
      </c>
      <c r="G146" s="147" t="s">
        <v>177</v>
      </c>
      <c r="H146" s="148">
        <v>8</v>
      </c>
      <c r="I146" s="149"/>
      <c r="J146" s="148">
        <f t="shared" ref="J146:J168" si="10">ROUND(I146*H146,3)</f>
        <v>0</v>
      </c>
      <c r="K146" s="150"/>
      <c r="L146" s="30"/>
      <c r="M146" s="151" t="s">
        <v>1</v>
      </c>
      <c r="N146" s="152" t="s">
        <v>39</v>
      </c>
      <c r="O146" s="58"/>
      <c r="P146" s="153">
        <f t="shared" ref="P146:P168" si="11">O146*H146</f>
        <v>0</v>
      </c>
      <c r="Q146" s="153">
        <v>0</v>
      </c>
      <c r="R146" s="153">
        <f t="shared" ref="R146:R168" si="12">Q146*H146</f>
        <v>0</v>
      </c>
      <c r="S146" s="153">
        <v>1.933E-2</v>
      </c>
      <c r="T146" s="154">
        <f t="shared" ref="T146:T168" si="13">S146*H146</f>
        <v>0.15464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5" t="s">
        <v>178</v>
      </c>
      <c r="AT146" s="155" t="s">
        <v>117</v>
      </c>
      <c r="AU146" s="155" t="s">
        <v>122</v>
      </c>
      <c r="AY146" s="14" t="s">
        <v>114</v>
      </c>
      <c r="BE146" s="156">
        <f t="shared" ref="BE146:BE168" si="14">IF(N146="základná",J146,0)</f>
        <v>0</v>
      </c>
      <c r="BF146" s="156">
        <f t="shared" ref="BF146:BF168" si="15">IF(N146="znížená",J146,0)</f>
        <v>0</v>
      </c>
      <c r="BG146" s="156">
        <f t="shared" ref="BG146:BG168" si="16">IF(N146="zákl. prenesená",J146,0)</f>
        <v>0</v>
      </c>
      <c r="BH146" s="156">
        <f t="shared" ref="BH146:BH168" si="17">IF(N146="zníž. prenesená",J146,0)</f>
        <v>0</v>
      </c>
      <c r="BI146" s="156">
        <f t="shared" ref="BI146:BI168" si="18">IF(N146="nulová",J146,0)</f>
        <v>0</v>
      </c>
      <c r="BJ146" s="14" t="s">
        <v>122</v>
      </c>
      <c r="BK146" s="157">
        <f t="shared" ref="BK146:BK168" si="19">ROUND(I146*H146,3)</f>
        <v>0</v>
      </c>
      <c r="BL146" s="14" t="s">
        <v>178</v>
      </c>
      <c r="BM146" s="155" t="s">
        <v>179</v>
      </c>
    </row>
    <row r="147" spans="1:65" s="2" customFormat="1" ht="16.5" customHeight="1">
      <c r="A147" s="29"/>
      <c r="B147" s="143"/>
      <c r="C147" s="144" t="s">
        <v>180</v>
      </c>
      <c r="D147" s="144" t="s">
        <v>117</v>
      </c>
      <c r="E147" s="145" t="s">
        <v>181</v>
      </c>
      <c r="F147" s="146" t="s">
        <v>182</v>
      </c>
      <c r="G147" s="147" t="s">
        <v>183</v>
      </c>
      <c r="H147" s="148">
        <v>8</v>
      </c>
      <c r="I147" s="149"/>
      <c r="J147" s="148">
        <f t="shared" si="10"/>
        <v>0</v>
      </c>
      <c r="K147" s="150"/>
      <c r="L147" s="30"/>
      <c r="M147" s="151" t="s">
        <v>1</v>
      </c>
      <c r="N147" s="152" t="s">
        <v>39</v>
      </c>
      <c r="O147" s="58"/>
      <c r="P147" s="153">
        <f t="shared" si="11"/>
        <v>0</v>
      </c>
      <c r="Q147" s="153">
        <v>0</v>
      </c>
      <c r="R147" s="153">
        <f t="shared" si="12"/>
        <v>0</v>
      </c>
      <c r="S147" s="153">
        <v>0</v>
      </c>
      <c r="T147" s="154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5" t="s">
        <v>178</v>
      </c>
      <c r="AT147" s="155" t="s">
        <v>117</v>
      </c>
      <c r="AU147" s="155" t="s">
        <v>122</v>
      </c>
      <c r="AY147" s="14" t="s">
        <v>114</v>
      </c>
      <c r="BE147" s="156">
        <f t="shared" si="14"/>
        <v>0</v>
      </c>
      <c r="BF147" s="156">
        <f t="shared" si="15"/>
        <v>0</v>
      </c>
      <c r="BG147" s="156">
        <f t="shared" si="16"/>
        <v>0</v>
      </c>
      <c r="BH147" s="156">
        <f t="shared" si="17"/>
        <v>0</v>
      </c>
      <c r="BI147" s="156">
        <f t="shared" si="18"/>
        <v>0</v>
      </c>
      <c r="BJ147" s="14" t="s">
        <v>122</v>
      </c>
      <c r="BK147" s="157">
        <f t="shared" si="19"/>
        <v>0</v>
      </c>
      <c r="BL147" s="14" t="s">
        <v>178</v>
      </c>
      <c r="BM147" s="155" t="s">
        <v>184</v>
      </c>
    </row>
    <row r="148" spans="1:65" s="2" customFormat="1" ht="16.5" customHeight="1">
      <c r="A148" s="29"/>
      <c r="B148" s="143"/>
      <c r="C148" s="158" t="s">
        <v>185</v>
      </c>
      <c r="D148" s="158" t="s">
        <v>186</v>
      </c>
      <c r="E148" s="159" t="s">
        <v>187</v>
      </c>
      <c r="F148" s="160" t="s">
        <v>188</v>
      </c>
      <c r="G148" s="161" t="s">
        <v>183</v>
      </c>
      <c r="H148" s="162">
        <v>8</v>
      </c>
      <c r="I148" s="163"/>
      <c r="J148" s="162">
        <f t="shared" si="10"/>
        <v>0</v>
      </c>
      <c r="K148" s="164"/>
      <c r="L148" s="165"/>
      <c r="M148" s="166" t="s">
        <v>1</v>
      </c>
      <c r="N148" s="167" t="s">
        <v>39</v>
      </c>
      <c r="O148" s="58"/>
      <c r="P148" s="153">
        <f t="shared" si="11"/>
        <v>0</v>
      </c>
      <c r="Q148" s="153">
        <v>1.4999999999999999E-2</v>
      </c>
      <c r="R148" s="153">
        <f t="shared" si="12"/>
        <v>0.12</v>
      </c>
      <c r="S148" s="153">
        <v>0</v>
      </c>
      <c r="T148" s="154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5" t="s">
        <v>189</v>
      </c>
      <c r="AT148" s="155" t="s">
        <v>186</v>
      </c>
      <c r="AU148" s="155" t="s">
        <v>122</v>
      </c>
      <c r="AY148" s="14" t="s">
        <v>114</v>
      </c>
      <c r="BE148" s="156">
        <f t="shared" si="14"/>
        <v>0</v>
      </c>
      <c r="BF148" s="156">
        <f t="shared" si="15"/>
        <v>0</v>
      </c>
      <c r="BG148" s="156">
        <f t="shared" si="16"/>
        <v>0</v>
      </c>
      <c r="BH148" s="156">
        <f t="shared" si="17"/>
        <v>0</v>
      </c>
      <c r="BI148" s="156">
        <f t="shared" si="18"/>
        <v>0</v>
      </c>
      <c r="BJ148" s="14" t="s">
        <v>122</v>
      </c>
      <c r="BK148" s="157">
        <f t="shared" si="19"/>
        <v>0</v>
      </c>
      <c r="BL148" s="14" t="s">
        <v>178</v>
      </c>
      <c r="BM148" s="155" t="s">
        <v>190</v>
      </c>
    </row>
    <row r="149" spans="1:65" s="2" customFormat="1" ht="24.2" customHeight="1">
      <c r="A149" s="29"/>
      <c r="B149" s="143"/>
      <c r="C149" s="144" t="s">
        <v>191</v>
      </c>
      <c r="D149" s="144" t="s">
        <v>117</v>
      </c>
      <c r="E149" s="145" t="s">
        <v>192</v>
      </c>
      <c r="F149" s="146" t="s">
        <v>193</v>
      </c>
      <c r="G149" s="147" t="s">
        <v>183</v>
      </c>
      <c r="H149" s="148">
        <v>8</v>
      </c>
      <c r="I149" s="149"/>
      <c r="J149" s="148">
        <f t="shared" si="10"/>
        <v>0</v>
      </c>
      <c r="K149" s="150"/>
      <c r="L149" s="30"/>
      <c r="M149" s="151" t="s">
        <v>1</v>
      </c>
      <c r="N149" s="152" t="s">
        <v>39</v>
      </c>
      <c r="O149" s="58"/>
      <c r="P149" s="153">
        <f t="shared" si="11"/>
        <v>0</v>
      </c>
      <c r="Q149" s="153">
        <v>1.7000000000000001E-4</v>
      </c>
      <c r="R149" s="153">
        <f t="shared" si="12"/>
        <v>1.3600000000000001E-3</v>
      </c>
      <c r="S149" s="153">
        <v>0</v>
      </c>
      <c r="T149" s="154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5" t="s">
        <v>178</v>
      </c>
      <c r="AT149" s="155" t="s">
        <v>117</v>
      </c>
      <c r="AU149" s="155" t="s">
        <v>122</v>
      </c>
      <c r="AY149" s="14" t="s">
        <v>114</v>
      </c>
      <c r="BE149" s="156">
        <f t="shared" si="14"/>
        <v>0</v>
      </c>
      <c r="BF149" s="156">
        <f t="shared" si="15"/>
        <v>0</v>
      </c>
      <c r="BG149" s="156">
        <f t="shared" si="16"/>
        <v>0</v>
      </c>
      <c r="BH149" s="156">
        <f t="shared" si="17"/>
        <v>0</v>
      </c>
      <c r="BI149" s="156">
        <f t="shared" si="18"/>
        <v>0</v>
      </c>
      <c r="BJ149" s="14" t="s">
        <v>122</v>
      </c>
      <c r="BK149" s="157">
        <f t="shared" si="19"/>
        <v>0</v>
      </c>
      <c r="BL149" s="14" t="s">
        <v>178</v>
      </c>
      <c r="BM149" s="155" t="s">
        <v>194</v>
      </c>
    </row>
    <row r="150" spans="1:65" s="2" customFormat="1" ht="16.5" customHeight="1">
      <c r="A150" s="29"/>
      <c r="B150" s="143"/>
      <c r="C150" s="158" t="s">
        <v>178</v>
      </c>
      <c r="D150" s="158" t="s">
        <v>186</v>
      </c>
      <c r="E150" s="159" t="s">
        <v>195</v>
      </c>
      <c r="F150" s="160" t="s">
        <v>196</v>
      </c>
      <c r="G150" s="161" t="s">
        <v>183</v>
      </c>
      <c r="H150" s="162">
        <v>8</v>
      </c>
      <c r="I150" s="163"/>
      <c r="J150" s="162">
        <f t="shared" si="10"/>
        <v>0</v>
      </c>
      <c r="K150" s="164"/>
      <c r="L150" s="165"/>
      <c r="M150" s="166" t="s">
        <v>1</v>
      </c>
      <c r="N150" s="167" t="s">
        <v>39</v>
      </c>
      <c r="O150" s="58"/>
      <c r="P150" s="153">
        <f t="shared" si="11"/>
        <v>0</v>
      </c>
      <c r="Q150" s="153">
        <v>1.4500000000000001E-2</v>
      </c>
      <c r="R150" s="153">
        <f t="shared" si="12"/>
        <v>0.11600000000000001</v>
      </c>
      <c r="S150" s="153">
        <v>0</v>
      </c>
      <c r="T150" s="154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5" t="s">
        <v>189</v>
      </c>
      <c r="AT150" s="155" t="s">
        <v>186</v>
      </c>
      <c r="AU150" s="155" t="s">
        <v>122</v>
      </c>
      <c r="AY150" s="14" t="s">
        <v>114</v>
      </c>
      <c r="BE150" s="156">
        <f t="shared" si="14"/>
        <v>0</v>
      </c>
      <c r="BF150" s="156">
        <f t="shared" si="15"/>
        <v>0</v>
      </c>
      <c r="BG150" s="156">
        <f t="shared" si="16"/>
        <v>0</v>
      </c>
      <c r="BH150" s="156">
        <f t="shared" si="17"/>
        <v>0</v>
      </c>
      <c r="BI150" s="156">
        <f t="shared" si="18"/>
        <v>0</v>
      </c>
      <c r="BJ150" s="14" t="s">
        <v>122</v>
      </c>
      <c r="BK150" s="157">
        <f t="shared" si="19"/>
        <v>0</v>
      </c>
      <c r="BL150" s="14" t="s">
        <v>178</v>
      </c>
      <c r="BM150" s="155" t="s">
        <v>197</v>
      </c>
    </row>
    <row r="151" spans="1:65" s="2" customFormat="1" ht="16.5" customHeight="1">
      <c r="A151" s="29"/>
      <c r="B151" s="143"/>
      <c r="C151" s="158" t="s">
        <v>198</v>
      </c>
      <c r="D151" s="158" t="s">
        <v>186</v>
      </c>
      <c r="E151" s="159" t="s">
        <v>199</v>
      </c>
      <c r="F151" s="160" t="s">
        <v>200</v>
      </c>
      <c r="G151" s="161" t="s">
        <v>183</v>
      </c>
      <c r="H151" s="162">
        <v>8</v>
      </c>
      <c r="I151" s="163"/>
      <c r="J151" s="162">
        <f t="shared" si="10"/>
        <v>0</v>
      </c>
      <c r="K151" s="164"/>
      <c r="L151" s="165"/>
      <c r="M151" s="166" t="s">
        <v>1</v>
      </c>
      <c r="N151" s="167" t="s">
        <v>39</v>
      </c>
      <c r="O151" s="58"/>
      <c r="P151" s="153">
        <f t="shared" si="11"/>
        <v>0</v>
      </c>
      <c r="Q151" s="153">
        <v>1.6000000000000001E-3</v>
      </c>
      <c r="R151" s="153">
        <f t="shared" si="12"/>
        <v>1.2800000000000001E-2</v>
      </c>
      <c r="S151" s="153">
        <v>0</v>
      </c>
      <c r="T151" s="154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5" t="s">
        <v>189</v>
      </c>
      <c r="AT151" s="155" t="s">
        <v>186</v>
      </c>
      <c r="AU151" s="155" t="s">
        <v>122</v>
      </c>
      <c r="AY151" s="14" t="s">
        <v>114</v>
      </c>
      <c r="BE151" s="156">
        <f t="shared" si="14"/>
        <v>0</v>
      </c>
      <c r="BF151" s="156">
        <f t="shared" si="15"/>
        <v>0</v>
      </c>
      <c r="BG151" s="156">
        <f t="shared" si="16"/>
        <v>0</v>
      </c>
      <c r="BH151" s="156">
        <f t="shared" si="17"/>
        <v>0</v>
      </c>
      <c r="BI151" s="156">
        <f t="shared" si="18"/>
        <v>0</v>
      </c>
      <c r="BJ151" s="14" t="s">
        <v>122</v>
      </c>
      <c r="BK151" s="157">
        <f t="shared" si="19"/>
        <v>0</v>
      </c>
      <c r="BL151" s="14" t="s">
        <v>178</v>
      </c>
      <c r="BM151" s="155" t="s">
        <v>201</v>
      </c>
    </row>
    <row r="152" spans="1:65" s="2" customFormat="1" ht="16.5" customHeight="1">
      <c r="A152" s="29"/>
      <c r="B152" s="143"/>
      <c r="C152" s="144" t="s">
        <v>202</v>
      </c>
      <c r="D152" s="144" t="s">
        <v>117</v>
      </c>
      <c r="E152" s="145" t="s">
        <v>203</v>
      </c>
      <c r="F152" s="146" t="s">
        <v>204</v>
      </c>
      <c r="G152" s="147" t="s">
        <v>183</v>
      </c>
      <c r="H152" s="148">
        <v>6</v>
      </c>
      <c r="I152" s="149"/>
      <c r="J152" s="148">
        <f t="shared" si="10"/>
        <v>0</v>
      </c>
      <c r="K152" s="150"/>
      <c r="L152" s="30"/>
      <c r="M152" s="151" t="s">
        <v>1</v>
      </c>
      <c r="N152" s="152" t="s">
        <v>39</v>
      </c>
      <c r="O152" s="58"/>
      <c r="P152" s="153">
        <f t="shared" si="11"/>
        <v>0</v>
      </c>
      <c r="Q152" s="153">
        <v>0</v>
      </c>
      <c r="R152" s="153">
        <f t="shared" si="12"/>
        <v>0</v>
      </c>
      <c r="S152" s="153">
        <v>0</v>
      </c>
      <c r="T152" s="154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5" t="s">
        <v>178</v>
      </c>
      <c r="AT152" s="155" t="s">
        <v>117</v>
      </c>
      <c r="AU152" s="155" t="s">
        <v>122</v>
      </c>
      <c r="AY152" s="14" t="s">
        <v>114</v>
      </c>
      <c r="BE152" s="156">
        <f t="shared" si="14"/>
        <v>0</v>
      </c>
      <c r="BF152" s="156">
        <f t="shared" si="15"/>
        <v>0</v>
      </c>
      <c r="BG152" s="156">
        <f t="shared" si="16"/>
        <v>0</v>
      </c>
      <c r="BH152" s="156">
        <f t="shared" si="17"/>
        <v>0</v>
      </c>
      <c r="BI152" s="156">
        <f t="shared" si="18"/>
        <v>0</v>
      </c>
      <c r="BJ152" s="14" t="s">
        <v>122</v>
      </c>
      <c r="BK152" s="157">
        <f t="shared" si="19"/>
        <v>0</v>
      </c>
      <c r="BL152" s="14" t="s">
        <v>178</v>
      </c>
      <c r="BM152" s="155" t="s">
        <v>205</v>
      </c>
    </row>
    <row r="153" spans="1:65" s="2" customFormat="1" ht="24.2" customHeight="1">
      <c r="A153" s="29"/>
      <c r="B153" s="143"/>
      <c r="C153" s="158" t="s">
        <v>206</v>
      </c>
      <c r="D153" s="158" t="s">
        <v>186</v>
      </c>
      <c r="E153" s="159" t="s">
        <v>207</v>
      </c>
      <c r="F153" s="160" t="s">
        <v>208</v>
      </c>
      <c r="G153" s="161" t="s">
        <v>183</v>
      </c>
      <c r="H153" s="162">
        <v>6</v>
      </c>
      <c r="I153" s="163"/>
      <c r="J153" s="162">
        <f t="shared" si="10"/>
        <v>0</v>
      </c>
      <c r="K153" s="164"/>
      <c r="L153" s="165"/>
      <c r="M153" s="166" t="s">
        <v>1</v>
      </c>
      <c r="N153" s="167" t="s">
        <v>39</v>
      </c>
      <c r="O153" s="58"/>
      <c r="P153" s="153">
        <f t="shared" si="11"/>
        <v>0</v>
      </c>
      <c r="Q153" s="153">
        <v>5.28E-3</v>
      </c>
      <c r="R153" s="153">
        <f t="shared" si="12"/>
        <v>3.168E-2</v>
      </c>
      <c r="S153" s="153">
        <v>0</v>
      </c>
      <c r="T153" s="154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5" t="s">
        <v>189</v>
      </c>
      <c r="AT153" s="155" t="s">
        <v>186</v>
      </c>
      <c r="AU153" s="155" t="s">
        <v>122</v>
      </c>
      <c r="AY153" s="14" t="s">
        <v>114</v>
      </c>
      <c r="BE153" s="156">
        <f t="shared" si="14"/>
        <v>0</v>
      </c>
      <c r="BF153" s="156">
        <f t="shared" si="15"/>
        <v>0</v>
      </c>
      <c r="BG153" s="156">
        <f t="shared" si="16"/>
        <v>0</v>
      </c>
      <c r="BH153" s="156">
        <f t="shared" si="17"/>
        <v>0</v>
      </c>
      <c r="BI153" s="156">
        <f t="shared" si="18"/>
        <v>0</v>
      </c>
      <c r="BJ153" s="14" t="s">
        <v>122</v>
      </c>
      <c r="BK153" s="157">
        <f t="shared" si="19"/>
        <v>0</v>
      </c>
      <c r="BL153" s="14" t="s">
        <v>178</v>
      </c>
      <c r="BM153" s="155" t="s">
        <v>209</v>
      </c>
    </row>
    <row r="154" spans="1:65" s="2" customFormat="1" ht="24.2" customHeight="1">
      <c r="A154" s="29"/>
      <c r="B154" s="143"/>
      <c r="C154" s="144" t="s">
        <v>7</v>
      </c>
      <c r="D154" s="144" t="s">
        <v>117</v>
      </c>
      <c r="E154" s="145" t="s">
        <v>210</v>
      </c>
      <c r="F154" s="146" t="s">
        <v>211</v>
      </c>
      <c r="G154" s="147" t="s">
        <v>177</v>
      </c>
      <c r="H154" s="148">
        <v>8</v>
      </c>
      <c r="I154" s="149"/>
      <c r="J154" s="148">
        <f t="shared" si="10"/>
        <v>0</v>
      </c>
      <c r="K154" s="150"/>
      <c r="L154" s="30"/>
      <c r="M154" s="151" t="s">
        <v>1</v>
      </c>
      <c r="N154" s="152" t="s">
        <v>39</v>
      </c>
      <c r="O154" s="58"/>
      <c r="P154" s="153">
        <f t="shared" si="11"/>
        <v>0</v>
      </c>
      <c r="Q154" s="153">
        <v>0</v>
      </c>
      <c r="R154" s="153">
        <f t="shared" si="12"/>
        <v>0</v>
      </c>
      <c r="S154" s="153">
        <v>1.9460000000000002E-2</v>
      </c>
      <c r="T154" s="154">
        <f t="shared" si="13"/>
        <v>0.15568000000000001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5" t="s">
        <v>178</v>
      </c>
      <c r="AT154" s="155" t="s">
        <v>117</v>
      </c>
      <c r="AU154" s="155" t="s">
        <v>122</v>
      </c>
      <c r="AY154" s="14" t="s">
        <v>114</v>
      </c>
      <c r="BE154" s="156">
        <f t="shared" si="14"/>
        <v>0</v>
      </c>
      <c r="BF154" s="156">
        <f t="shared" si="15"/>
        <v>0</v>
      </c>
      <c r="BG154" s="156">
        <f t="shared" si="16"/>
        <v>0</v>
      </c>
      <c r="BH154" s="156">
        <f t="shared" si="17"/>
        <v>0</v>
      </c>
      <c r="BI154" s="156">
        <f t="shared" si="18"/>
        <v>0</v>
      </c>
      <c r="BJ154" s="14" t="s">
        <v>122</v>
      </c>
      <c r="BK154" s="157">
        <f t="shared" si="19"/>
        <v>0</v>
      </c>
      <c r="BL154" s="14" t="s">
        <v>178</v>
      </c>
      <c r="BM154" s="155" t="s">
        <v>212</v>
      </c>
    </row>
    <row r="155" spans="1:65" s="2" customFormat="1" ht="24.2" customHeight="1">
      <c r="A155" s="29"/>
      <c r="B155" s="143"/>
      <c r="C155" s="144" t="s">
        <v>213</v>
      </c>
      <c r="D155" s="144" t="s">
        <v>117</v>
      </c>
      <c r="E155" s="145" t="s">
        <v>214</v>
      </c>
      <c r="F155" s="146" t="s">
        <v>215</v>
      </c>
      <c r="G155" s="147" t="s">
        <v>183</v>
      </c>
      <c r="H155" s="148">
        <v>8</v>
      </c>
      <c r="I155" s="149"/>
      <c r="J155" s="148">
        <f t="shared" si="10"/>
        <v>0</v>
      </c>
      <c r="K155" s="150"/>
      <c r="L155" s="30"/>
      <c r="M155" s="151" t="s">
        <v>1</v>
      </c>
      <c r="N155" s="152" t="s">
        <v>39</v>
      </c>
      <c r="O155" s="58"/>
      <c r="P155" s="153">
        <f t="shared" si="11"/>
        <v>0</v>
      </c>
      <c r="Q155" s="153">
        <v>2.3E-3</v>
      </c>
      <c r="R155" s="153">
        <f t="shared" si="12"/>
        <v>1.84E-2</v>
      </c>
      <c r="S155" s="153">
        <v>0</v>
      </c>
      <c r="T155" s="154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5" t="s">
        <v>178</v>
      </c>
      <c r="AT155" s="155" t="s">
        <v>117</v>
      </c>
      <c r="AU155" s="155" t="s">
        <v>122</v>
      </c>
      <c r="AY155" s="14" t="s">
        <v>114</v>
      </c>
      <c r="BE155" s="156">
        <f t="shared" si="14"/>
        <v>0</v>
      </c>
      <c r="BF155" s="156">
        <f t="shared" si="15"/>
        <v>0</v>
      </c>
      <c r="BG155" s="156">
        <f t="shared" si="16"/>
        <v>0</v>
      </c>
      <c r="BH155" s="156">
        <f t="shared" si="17"/>
        <v>0</v>
      </c>
      <c r="BI155" s="156">
        <f t="shared" si="18"/>
        <v>0</v>
      </c>
      <c r="BJ155" s="14" t="s">
        <v>122</v>
      </c>
      <c r="BK155" s="157">
        <f t="shared" si="19"/>
        <v>0</v>
      </c>
      <c r="BL155" s="14" t="s">
        <v>178</v>
      </c>
      <c r="BM155" s="155" t="s">
        <v>216</v>
      </c>
    </row>
    <row r="156" spans="1:65" s="2" customFormat="1" ht="16.5" customHeight="1">
      <c r="A156" s="29"/>
      <c r="B156" s="143"/>
      <c r="C156" s="158" t="s">
        <v>217</v>
      </c>
      <c r="D156" s="158" t="s">
        <v>186</v>
      </c>
      <c r="E156" s="159" t="s">
        <v>218</v>
      </c>
      <c r="F156" s="160" t="s">
        <v>219</v>
      </c>
      <c r="G156" s="161" t="s">
        <v>183</v>
      </c>
      <c r="H156" s="162">
        <v>8</v>
      </c>
      <c r="I156" s="163"/>
      <c r="J156" s="162">
        <f t="shared" si="10"/>
        <v>0</v>
      </c>
      <c r="K156" s="164"/>
      <c r="L156" s="165"/>
      <c r="M156" s="166" t="s">
        <v>1</v>
      </c>
      <c r="N156" s="167" t="s">
        <v>39</v>
      </c>
      <c r="O156" s="58"/>
      <c r="P156" s="153">
        <f t="shared" si="11"/>
        <v>0</v>
      </c>
      <c r="Q156" s="153">
        <v>9.4999999999999998E-3</v>
      </c>
      <c r="R156" s="153">
        <f t="shared" si="12"/>
        <v>7.5999999999999998E-2</v>
      </c>
      <c r="S156" s="153">
        <v>0</v>
      </c>
      <c r="T156" s="154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5" t="s">
        <v>189</v>
      </c>
      <c r="AT156" s="155" t="s">
        <v>186</v>
      </c>
      <c r="AU156" s="155" t="s">
        <v>122</v>
      </c>
      <c r="AY156" s="14" t="s">
        <v>114</v>
      </c>
      <c r="BE156" s="156">
        <f t="shared" si="14"/>
        <v>0</v>
      </c>
      <c r="BF156" s="156">
        <f t="shared" si="15"/>
        <v>0</v>
      </c>
      <c r="BG156" s="156">
        <f t="shared" si="16"/>
        <v>0</v>
      </c>
      <c r="BH156" s="156">
        <f t="shared" si="17"/>
        <v>0</v>
      </c>
      <c r="BI156" s="156">
        <f t="shared" si="18"/>
        <v>0</v>
      </c>
      <c r="BJ156" s="14" t="s">
        <v>122</v>
      </c>
      <c r="BK156" s="157">
        <f t="shared" si="19"/>
        <v>0</v>
      </c>
      <c r="BL156" s="14" t="s">
        <v>178</v>
      </c>
      <c r="BM156" s="155" t="s">
        <v>220</v>
      </c>
    </row>
    <row r="157" spans="1:65" s="2" customFormat="1" ht="24.2" customHeight="1">
      <c r="A157" s="29"/>
      <c r="B157" s="143"/>
      <c r="C157" s="144" t="s">
        <v>221</v>
      </c>
      <c r="D157" s="144" t="s">
        <v>117</v>
      </c>
      <c r="E157" s="145" t="s">
        <v>222</v>
      </c>
      <c r="F157" s="146" t="s">
        <v>223</v>
      </c>
      <c r="G157" s="147" t="s">
        <v>177</v>
      </c>
      <c r="H157" s="148">
        <v>2</v>
      </c>
      <c r="I157" s="149"/>
      <c r="J157" s="148">
        <f t="shared" si="10"/>
        <v>0</v>
      </c>
      <c r="K157" s="150"/>
      <c r="L157" s="30"/>
      <c r="M157" s="151" t="s">
        <v>1</v>
      </c>
      <c r="N157" s="152" t="s">
        <v>39</v>
      </c>
      <c r="O157" s="58"/>
      <c r="P157" s="153">
        <f t="shared" si="11"/>
        <v>0</v>
      </c>
      <c r="Q157" s="153">
        <v>0</v>
      </c>
      <c r="R157" s="153">
        <f t="shared" si="12"/>
        <v>0</v>
      </c>
      <c r="S157" s="153">
        <v>8.7999999999999995E-2</v>
      </c>
      <c r="T157" s="154">
        <f t="shared" si="13"/>
        <v>0.17599999999999999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5" t="s">
        <v>178</v>
      </c>
      <c r="AT157" s="155" t="s">
        <v>117</v>
      </c>
      <c r="AU157" s="155" t="s">
        <v>122</v>
      </c>
      <c r="AY157" s="14" t="s">
        <v>114</v>
      </c>
      <c r="BE157" s="156">
        <f t="shared" si="14"/>
        <v>0</v>
      </c>
      <c r="BF157" s="156">
        <f t="shared" si="15"/>
        <v>0</v>
      </c>
      <c r="BG157" s="156">
        <f t="shared" si="16"/>
        <v>0</v>
      </c>
      <c r="BH157" s="156">
        <f t="shared" si="17"/>
        <v>0</v>
      </c>
      <c r="BI157" s="156">
        <f t="shared" si="18"/>
        <v>0</v>
      </c>
      <c r="BJ157" s="14" t="s">
        <v>122</v>
      </c>
      <c r="BK157" s="157">
        <f t="shared" si="19"/>
        <v>0</v>
      </c>
      <c r="BL157" s="14" t="s">
        <v>178</v>
      </c>
      <c r="BM157" s="155" t="s">
        <v>224</v>
      </c>
    </row>
    <row r="158" spans="1:65" s="2" customFormat="1" ht="33" customHeight="1">
      <c r="A158" s="29"/>
      <c r="B158" s="143"/>
      <c r="C158" s="144" t="s">
        <v>225</v>
      </c>
      <c r="D158" s="144" t="s">
        <v>117</v>
      </c>
      <c r="E158" s="145" t="s">
        <v>226</v>
      </c>
      <c r="F158" s="146" t="s">
        <v>227</v>
      </c>
      <c r="G158" s="147" t="s">
        <v>183</v>
      </c>
      <c r="H158" s="148">
        <v>8</v>
      </c>
      <c r="I158" s="149"/>
      <c r="J158" s="148">
        <f t="shared" si="10"/>
        <v>0</v>
      </c>
      <c r="K158" s="150"/>
      <c r="L158" s="30"/>
      <c r="M158" s="151" t="s">
        <v>1</v>
      </c>
      <c r="N158" s="152" t="s">
        <v>39</v>
      </c>
      <c r="O158" s="58"/>
      <c r="P158" s="153">
        <f t="shared" si="11"/>
        <v>0</v>
      </c>
      <c r="Q158" s="153">
        <v>0</v>
      </c>
      <c r="R158" s="153">
        <f t="shared" si="12"/>
        <v>0</v>
      </c>
      <c r="S158" s="153">
        <v>0</v>
      </c>
      <c r="T158" s="154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5" t="s">
        <v>178</v>
      </c>
      <c r="AT158" s="155" t="s">
        <v>117</v>
      </c>
      <c r="AU158" s="155" t="s">
        <v>122</v>
      </c>
      <c r="AY158" s="14" t="s">
        <v>114</v>
      </c>
      <c r="BE158" s="156">
        <f t="shared" si="14"/>
        <v>0</v>
      </c>
      <c r="BF158" s="156">
        <f t="shared" si="15"/>
        <v>0</v>
      </c>
      <c r="BG158" s="156">
        <f t="shared" si="16"/>
        <v>0</v>
      </c>
      <c r="BH158" s="156">
        <f t="shared" si="17"/>
        <v>0</v>
      </c>
      <c r="BI158" s="156">
        <f t="shared" si="18"/>
        <v>0</v>
      </c>
      <c r="BJ158" s="14" t="s">
        <v>122</v>
      </c>
      <c r="BK158" s="157">
        <f t="shared" si="19"/>
        <v>0</v>
      </c>
      <c r="BL158" s="14" t="s">
        <v>178</v>
      </c>
      <c r="BM158" s="155" t="s">
        <v>228</v>
      </c>
    </row>
    <row r="159" spans="1:65" s="2" customFormat="1" ht="16.5" customHeight="1">
      <c r="A159" s="29"/>
      <c r="B159" s="143"/>
      <c r="C159" s="158" t="s">
        <v>229</v>
      </c>
      <c r="D159" s="158" t="s">
        <v>186</v>
      </c>
      <c r="E159" s="159" t="s">
        <v>230</v>
      </c>
      <c r="F159" s="160" t="s">
        <v>231</v>
      </c>
      <c r="G159" s="161" t="s">
        <v>183</v>
      </c>
      <c r="H159" s="162">
        <v>8</v>
      </c>
      <c r="I159" s="163"/>
      <c r="J159" s="162">
        <f t="shared" si="10"/>
        <v>0</v>
      </c>
      <c r="K159" s="164"/>
      <c r="L159" s="165"/>
      <c r="M159" s="166" t="s">
        <v>1</v>
      </c>
      <c r="N159" s="167" t="s">
        <v>39</v>
      </c>
      <c r="O159" s="58"/>
      <c r="P159" s="153">
        <f t="shared" si="11"/>
        <v>0</v>
      </c>
      <c r="Q159" s="153">
        <v>2E-3</v>
      </c>
      <c r="R159" s="153">
        <f t="shared" si="12"/>
        <v>1.6E-2</v>
      </c>
      <c r="S159" s="153">
        <v>0</v>
      </c>
      <c r="T159" s="154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5" t="s">
        <v>189</v>
      </c>
      <c r="AT159" s="155" t="s">
        <v>186</v>
      </c>
      <c r="AU159" s="155" t="s">
        <v>122</v>
      </c>
      <c r="AY159" s="14" t="s">
        <v>114</v>
      </c>
      <c r="BE159" s="156">
        <f t="shared" si="14"/>
        <v>0</v>
      </c>
      <c r="BF159" s="156">
        <f t="shared" si="15"/>
        <v>0</v>
      </c>
      <c r="BG159" s="156">
        <f t="shared" si="16"/>
        <v>0</v>
      </c>
      <c r="BH159" s="156">
        <f t="shared" si="17"/>
        <v>0</v>
      </c>
      <c r="BI159" s="156">
        <f t="shared" si="18"/>
        <v>0</v>
      </c>
      <c r="BJ159" s="14" t="s">
        <v>122</v>
      </c>
      <c r="BK159" s="157">
        <f t="shared" si="19"/>
        <v>0</v>
      </c>
      <c r="BL159" s="14" t="s">
        <v>178</v>
      </c>
      <c r="BM159" s="155" t="s">
        <v>232</v>
      </c>
    </row>
    <row r="160" spans="1:65" s="2" customFormat="1" ht="21.75" customHeight="1">
      <c r="A160" s="29"/>
      <c r="B160" s="143"/>
      <c r="C160" s="144" t="s">
        <v>233</v>
      </c>
      <c r="D160" s="144" t="s">
        <v>117</v>
      </c>
      <c r="E160" s="145" t="s">
        <v>234</v>
      </c>
      <c r="F160" s="146" t="s">
        <v>235</v>
      </c>
      <c r="G160" s="147" t="s">
        <v>183</v>
      </c>
      <c r="H160" s="148">
        <v>2</v>
      </c>
      <c r="I160" s="149"/>
      <c r="J160" s="148">
        <f t="shared" si="10"/>
        <v>0</v>
      </c>
      <c r="K160" s="150"/>
      <c r="L160" s="30"/>
      <c r="M160" s="151" t="s">
        <v>1</v>
      </c>
      <c r="N160" s="152" t="s">
        <v>39</v>
      </c>
      <c r="O160" s="58"/>
      <c r="P160" s="153">
        <f t="shared" si="11"/>
        <v>0</v>
      </c>
      <c r="Q160" s="153">
        <v>0</v>
      </c>
      <c r="R160" s="153">
        <f t="shared" si="12"/>
        <v>0</v>
      </c>
      <c r="S160" s="153">
        <v>0</v>
      </c>
      <c r="T160" s="154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5" t="s">
        <v>178</v>
      </c>
      <c r="AT160" s="155" t="s">
        <v>117</v>
      </c>
      <c r="AU160" s="155" t="s">
        <v>122</v>
      </c>
      <c r="AY160" s="14" t="s">
        <v>114</v>
      </c>
      <c r="BE160" s="156">
        <f t="shared" si="14"/>
        <v>0</v>
      </c>
      <c r="BF160" s="156">
        <f t="shared" si="15"/>
        <v>0</v>
      </c>
      <c r="BG160" s="156">
        <f t="shared" si="16"/>
        <v>0</v>
      </c>
      <c r="BH160" s="156">
        <f t="shared" si="17"/>
        <v>0</v>
      </c>
      <c r="BI160" s="156">
        <f t="shared" si="18"/>
        <v>0</v>
      </c>
      <c r="BJ160" s="14" t="s">
        <v>122</v>
      </c>
      <c r="BK160" s="157">
        <f t="shared" si="19"/>
        <v>0</v>
      </c>
      <c r="BL160" s="14" t="s">
        <v>178</v>
      </c>
      <c r="BM160" s="155" t="s">
        <v>236</v>
      </c>
    </row>
    <row r="161" spans="1:65" s="2" customFormat="1" ht="16.5" customHeight="1">
      <c r="A161" s="29"/>
      <c r="B161" s="143"/>
      <c r="C161" s="158" t="s">
        <v>237</v>
      </c>
      <c r="D161" s="158" t="s">
        <v>186</v>
      </c>
      <c r="E161" s="159" t="s">
        <v>238</v>
      </c>
      <c r="F161" s="160" t="s">
        <v>239</v>
      </c>
      <c r="G161" s="161" t="s">
        <v>183</v>
      </c>
      <c r="H161" s="162">
        <v>2</v>
      </c>
      <c r="I161" s="163"/>
      <c r="J161" s="162">
        <f t="shared" si="10"/>
        <v>0</v>
      </c>
      <c r="K161" s="164"/>
      <c r="L161" s="165"/>
      <c r="M161" s="166" t="s">
        <v>1</v>
      </c>
      <c r="N161" s="167" t="s">
        <v>39</v>
      </c>
      <c r="O161" s="58"/>
      <c r="P161" s="153">
        <f t="shared" si="11"/>
        <v>0</v>
      </c>
      <c r="Q161" s="153">
        <v>1.4E-3</v>
      </c>
      <c r="R161" s="153">
        <f t="shared" si="12"/>
        <v>2.8E-3</v>
      </c>
      <c r="S161" s="153">
        <v>0</v>
      </c>
      <c r="T161" s="154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5" t="s">
        <v>189</v>
      </c>
      <c r="AT161" s="155" t="s">
        <v>186</v>
      </c>
      <c r="AU161" s="155" t="s">
        <v>122</v>
      </c>
      <c r="AY161" s="14" t="s">
        <v>114</v>
      </c>
      <c r="BE161" s="156">
        <f t="shared" si="14"/>
        <v>0</v>
      </c>
      <c r="BF161" s="156">
        <f t="shared" si="15"/>
        <v>0</v>
      </c>
      <c r="BG161" s="156">
        <f t="shared" si="16"/>
        <v>0</v>
      </c>
      <c r="BH161" s="156">
        <f t="shared" si="17"/>
        <v>0</v>
      </c>
      <c r="BI161" s="156">
        <f t="shared" si="18"/>
        <v>0</v>
      </c>
      <c r="BJ161" s="14" t="s">
        <v>122</v>
      </c>
      <c r="BK161" s="157">
        <f t="shared" si="19"/>
        <v>0</v>
      </c>
      <c r="BL161" s="14" t="s">
        <v>178</v>
      </c>
      <c r="BM161" s="155" t="s">
        <v>240</v>
      </c>
    </row>
    <row r="162" spans="1:65" s="2" customFormat="1" ht="24.2" customHeight="1">
      <c r="A162" s="29"/>
      <c r="B162" s="143"/>
      <c r="C162" s="144" t="s">
        <v>241</v>
      </c>
      <c r="D162" s="144" t="s">
        <v>117</v>
      </c>
      <c r="E162" s="145" t="s">
        <v>242</v>
      </c>
      <c r="F162" s="146" t="s">
        <v>243</v>
      </c>
      <c r="G162" s="147" t="s">
        <v>183</v>
      </c>
      <c r="H162" s="148">
        <v>2</v>
      </c>
      <c r="I162" s="149"/>
      <c r="J162" s="148">
        <f t="shared" si="10"/>
        <v>0</v>
      </c>
      <c r="K162" s="150"/>
      <c r="L162" s="30"/>
      <c r="M162" s="151" t="s">
        <v>1</v>
      </c>
      <c r="N162" s="152" t="s">
        <v>39</v>
      </c>
      <c r="O162" s="58"/>
      <c r="P162" s="153">
        <f t="shared" si="11"/>
        <v>0</v>
      </c>
      <c r="Q162" s="153">
        <v>0</v>
      </c>
      <c r="R162" s="153">
        <f t="shared" si="12"/>
        <v>0</v>
      </c>
      <c r="S162" s="153">
        <v>0</v>
      </c>
      <c r="T162" s="154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5" t="s">
        <v>178</v>
      </c>
      <c r="AT162" s="155" t="s">
        <v>117</v>
      </c>
      <c r="AU162" s="155" t="s">
        <v>122</v>
      </c>
      <c r="AY162" s="14" t="s">
        <v>114</v>
      </c>
      <c r="BE162" s="156">
        <f t="shared" si="14"/>
        <v>0</v>
      </c>
      <c r="BF162" s="156">
        <f t="shared" si="15"/>
        <v>0</v>
      </c>
      <c r="BG162" s="156">
        <f t="shared" si="16"/>
        <v>0</v>
      </c>
      <c r="BH162" s="156">
        <f t="shared" si="17"/>
        <v>0</v>
      </c>
      <c r="BI162" s="156">
        <f t="shared" si="18"/>
        <v>0</v>
      </c>
      <c r="BJ162" s="14" t="s">
        <v>122</v>
      </c>
      <c r="BK162" s="157">
        <f t="shared" si="19"/>
        <v>0</v>
      </c>
      <c r="BL162" s="14" t="s">
        <v>178</v>
      </c>
      <c r="BM162" s="155" t="s">
        <v>244</v>
      </c>
    </row>
    <row r="163" spans="1:65" s="2" customFormat="1" ht="16.5" customHeight="1">
      <c r="A163" s="29"/>
      <c r="B163" s="143"/>
      <c r="C163" s="158" t="s">
        <v>245</v>
      </c>
      <c r="D163" s="158" t="s">
        <v>186</v>
      </c>
      <c r="E163" s="159" t="s">
        <v>246</v>
      </c>
      <c r="F163" s="160" t="s">
        <v>247</v>
      </c>
      <c r="G163" s="161" t="s">
        <v>183</v>
      </c>
      <c r="H163" s="162">
        <v>2</v>
      </c>
      <c r="I163" s="163"/>
      <c r="J163" s="162">
        <f t="shared" si="10"/>
        <v>0</v>
      </c>
      <c r="K163" s="164"/>
      <c r="L163" s="165"/>
      <c r="M163" s="166" t="s">
        <v>1</v>
      </c>
      <c r="N163" s="167" t="s">
        <v>39</v>
      </c>
      <c r="O163" s="58"/>
      <c r="P163" s="153">
        <f t="shared" si="11"/>
        <v>0</v>
      </c>
      <c r="Q163" s="153">
        <v>2.1900000000000001E-3</v>
      </c>
      <c r="R163" s="153">
        <f t="shared" si="12"/>
        <v>4.3800000000000002E-3</v>
      </c>
      <c r="S163" s="153">
        <v>0</v>
      </c>
      <c r="T163" s="154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5" t="s">
        <v>189</v>
      </c>
      <c r="AT163" s="155" t="s">
        <v>186</v>
      </c>
      <c r="AU163" s="155" t="s">
        <v>122</v>
      </c>
      <c r="AY163" s="14" t="s">
        <v>114</v>
      </c>
      <c r="BE163" s="156">
        <f t="shared" si="14"/>
        <v>0</v>
      </c>
      <c r="BF163" s="156">
        <f t="shared" si="15"/>
        <v>0</v>
      </c>
      <c r="BG163" s="156">
        <f t="shared" si="16"/>
        <v>0</v>
      </c>
      <c r="BH163" s="156">
        <f t="shared" si="17"/>
        <v>0</v>
      </c>
      <c r="BI163" s="156">
        <f t="shared" si="18"/>
        <v>0</v>
      </c>
      <c r="BJ163" s="14" t="s">
        <v>122</v>
      </c>
      <c r="BK163" s="157">
        <f t="shared" si="19"/>
        <v>0</v>
      </c>
      <c r="BL163" s="14" t="s">
        <v>178</v>
      </c>
      <c r="BM163" s="155" t="s">
        <v>248</v>
      </c>
    </row>
    <row r="164" spans="1:65" s="2" customFormat="1" ht="33" customHeight="1">
      <c r="A164" s="29"/>
      <c r="B164" s="143"/>
      <c r="C164" s="144" t="s">
        <v>249</v>
      </c>
      <c r="D164" s="144" t="s">
        <v>117</v>
      </c>
      <c r="E164" s="145" t="s">
        <v>250</v>
      </c>
      <c r="F164" s="146" t="s">
        <v>251</v>
      </c>
      <c r="G164" s="147" t="s">
        <v>183</v>
      </c>
      <c r="H164" s="148">
        <v>8</v>
      </c>
      <c r="I164" s="149"/>
      <c r="J164" s="148">
        <f t="shared" si="10"/>
        <v>0</v>
      </c>
      <c r="K164" s="150"/>
      <c r="L164" s="30"/>
      <c r="M164" s="151" t="s">
        <v>1</v>
      </c>
      <c r="N164" s="152" t="s">
        <v>39</v>
      </c>
      <c r="O164" s="58"/>
      <c r="P164" s="153">
        <f t="shared" si="11"/>
        <v>0</v>
      </c>
      <c r="Q164" s="153">
        <v>0</v>
      </c>
      <c r="R164" s="153">
        <f t="shared" si="12"/>
        <v>0</v>
      </c>
      <c r="S164" s="153">
        <v>0</v>
      </c>
      <c r="T164" s="154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5" t="s">
        <v>178</v>
      </c>
      <c r="AT164" s="155" t="s">
        <v>117</v>
      </c>
      <c r="AU164" s="155" t="s">
        <v>122</v>
      </c>
      <c r="AY164" s="14" t="s">
        <v>114</v>
      </c>
      <c r="BE164" s="156">
        <f t="shared" si="14"/>
        <v>0</v>
      </c>
      <c r="BF164" s="156">
        <f t="shared" si="15"/>
        <v>0</v>
      </c>
      <c r="BG164" s="156">
        <f t="shared" si="16"/>
        <v>0</v>
      </c>
      <c r="BH164" s="156">
        <f t="shared" si="17"/>
        <v>0</v>
      </c>
      <c r="BI164" s="156">
        <f t="shared" si="18"/>
        <v>0</v>
      </c>
      <c r="BJ164" s="14" t="s">
        <v>122</v>
      </c>
      <c r="BK164" s="157">
        <f t="shared" si="19"/>
        <v>0</v>
      </c>
      <c r="BL164" s="14" t="s">
        <v>178</v>
      </c>
      <c r="BM164" s="155" t="s">
        <v>252</v>
      </c>
    </row>
    <row r="165" spans="1:65" s="2" customFormat="1" ht="21.75" customHeight="1">
      <c r="A165" s="29"/>
      <c r="B165" s="143"/>
      <c r="C165" s="158" t="s">
        <v>253</v>
      </c>
      <c r="D165" s="158" t="s">
        <v>186</v>
      </c>
      <c r="E165" s="159" t="s">
        <v>254</v>
      </c>
      <c r="F165" s="160" t="s">
        <v>255</v>
      </c>
      <c r="G165" s="161" t="s">
        <v>183</v>
      </c>
      <c r="H165" s="162">
        <v>8</v>
      </c>
      <c r="I165" s="163"/>
      <c r="J165" s="162">
        <f t="shared" si="10"/>
        <v>0</v>
      </c>
      <c r="K165" s="164"/>
      <c r="L165" s="165"/>
      <c r="M165" s="166" t="s">
        <v>1</v>
      </c>
      <c r="N165" s="167" t="s">
        <v>39</v>
      </c>
      <c r="O165" s="58"/>
      <c r="P165" s="153">
        <f t="shared" si="11"/>
        <v>0</v>
      </c>
      <c r="Q165" s="153">
        <v>7.3999999999999999E-4</v>
      </c>
      <c r="R165" s="153">
        <f t="shared" si="12"/>
        <v>5.9199999999999999E-3</v>
      </c>
      <c r="S165" s="153">
        <v>0</v>
      </c>
      <c r="T165" s="154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5" t="s">
        <v>189</v>
      </c>
      <c r="AT165" s="155" t="s">
        <v>186</v>
      </c>
      <c r="AU165" s="155" t="s">
        <v>122</v>
      </c>
      <c r="AY165" s="14" t="s">
        <v>114</v>
      </c>
      <c r="BE165" s="156">
        <f t="shared" si="14"/>
        <v>0</v>
      </c>
      <c r="BF165" s="156">
        <f t="shared" si="15"/>
        <v>0</v>
      </c>
      <c r="BG165" s="156">
        <f t="shared" si="16"/>
        <v>0</v>
      </c>
      <c r="BH165" s="156">
        <f t="shared" si="17"/>
        <v>0</v>
      </c>
      <c r="BI165" s="156">
        <f t="shared" si="18"/>
        <v>0</v>
      </c>
      <c r="BJ165" s="14" t="s">
        <v>122</v>
      </c>
      <c r="BK165" s="157">
        <f t="shared" si="19"/>
        <v>0</v>
      </c>
      <c r="BL165" s="14" t="s">
        <v>178</v>
      </c>
      <c r="BM165" s="155" t="s">
        <v>256</v>
      </c>
    </row>
    <row r="166" spans="1:65" s="2" customFormat="1" ht="24.2" customHeight="1">
      <c r="A166" s="29"/>
      <c r="B166" s="143"/>
      <c r="C166" s="144" t="s">
        <v>189</v>
      </c>
      <c r="D166" s="144" t="s">
        <v>117</v>
      </c>
      <c r="E166" s="145" t="s">
        <v>257</v>
      </c>
      <c r="F166" s="146" t="s">
        <v>258</v>
      </c>
      <c r="G166" s="147" t="s">
        <v>183</v>
      </c>
      <c r="H166" s="148">
        <v>2</v>
      </c>
      <c r="I166" s="149"/>
      <c r="J166" s="148">
        <f t="shared" si="10"/>
        <v>0</v>
      </c>
      <c r="K166" s="150"/>
      <c r="L166" s="30"/>
      <c r="M166" s="151" t="s">
        <v>1</v>
      </c>
      <c r="N166" s="152" t="s">
        <v>39</v>
      </c>
      <c r="O166" s="58"/>
      <c r="P166" s="153">
        <f t="shared" si="11"/>
        <v>0</v>
      </c>
      <c r="Q166" s="153">
        <v>0</v>
      </c>
      <c r="R166" s="153">
        <f t="shared" si="12"/>
        <v>0</v>
      </c>
      <c r="S166" s="153">
        <v>0</v>
      </c>
      <c r="T166" s="154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5" t="s">
        <v>178</v>
      </c>
      <c r="AT166" s="155" t="s">
        <v>117</v>
      </c>
      <c r="AU166" s="155" t="s">
        <v>122</v>
      </c>
      <c r="AY166" s="14" t="s">
        <v>114</v>
      </c>
      <c r="BE166" s="156">
        <f t="shared" si="14"/>
        <v>0</v>
      </c>
      <c r="BF166" s="156">
        <f t="shared" si="15"/>
        <v>0</v>
      </c>
      <c r="BG166" s="156">
        <f t="shared" si="16"/>
        <v>0</v>
      </c>
      <c r="BH166" s="156">
        <f t="shared" si="17"/>
        <v>0</v>
      </c>
      <c r="BI166" s="156">
        <f t="shared" si="18"/>
        <v>0</v>
      </c>
      <c r="BJ166" s="14" t="s">
        <v>122</v>
      </c>
      <c r="BK166" s="157">
        <f t="shared" si="19"/>
        <v>0</v>
      </c>
      <c r="BL166" s="14" t="s">
        <v>178</v>
      </c>
      <c r="BM166" s="155" t="s">
        <v>259</v>
      </c>
    </row>
    <row r="167" spans="1:65" s="2" customFormat="1" ht="21.75" customHeight="1">
      <c r="A167" s="29"/>
      <c r="B167" s="143"/>
      <c r="C167" s="158" t="s">
        <v>260</v>
      </c>
      <c r="D167" s="158" t="s">
        <v>186</v>
      </c>
      <c r="E167" s="159" t="s">
        <v>261</v>
      </c>
      <c r="F167" s="160" t="s">
        <v>262</v>
      </c>
      <c r="G167" s="161" t="s">
        <v>183</v>
      </c>
      <c r="H167" s="162">
        <v>2</v>
      </c>
      <c r="I167" s="163"/>
      <c r="J167" s="162">
        <f t="shared" si="10"/>
        <v>0</v>
      </c>
      <c r="K167" s="164"/>
      <c r="L167" s="165"/>
      <c r="M167" s="166" t="s">
        <v>1</v>
      </c>
      <c r="N167" s="167" t="s">
        <v>39</v>
      </c>
      <c r="O167" s="58"/>
      <c r="P167" s="153">
        <f t="shared" si="11"/>
        <v>0</v>
      </c>
      <c r="Q167" s="153">
        <v>2.5999999999999998E-4</v>
      </c>
      <c r="R167" s="153">
        <f t="shared" si="12"/>
        <v>5.1999999999999995E-4</v>
      </c>
      <c r="S167" s="153">
        <v>0</v>
      </c>
      <c r="T167" s="154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5" t="s">
        <v>189</v>
      </c>
      <c r="AT167" s="155" t="s">
        <v>186</v>
      </c>
      <c r="AU167" s="155" t="s">
        <v>122</v>
      </c>
      <c r="AY167" s="14" t="s">
        <v>114</v>
      </c>
      <c r="BE167" s="156">
        <f t="shared" si="14"/>
        <v>0</v>
      </c>
      <c r="BF167" s="156">
        <f t="shared" si="15"/>
        <v>0</v>
      </c>
      <c r="BG167" s="156">
        <f t="shared" si="16"/>
        <v>0</v>
      </c>
      <c r="BH167" s="156">
        <f t="shared" si="17"/>
        <v>0</v>
      </c>
      <c r="BI167" s="156">
        <f t="shared" si="18"/>
        <v>0</v>
      </c>
      <c r="BJ167" s="14" t="s">
        <v>122</v>
      </c>
      <c r="BK167" s="157">
        <f t="shared" si="19"/>
        <v>0</v>
      </c>
      <c r="BL167" s="14" t="s">
        <v>178</v>
      </c>
      <c r="BM167" s="155" t="s">
        <v>263</v>
      </c>
    </row>
    <row r="168" spans="1:65" s="2" customFormat="1" ht="24.2" customHeight="1">
      <c r="A168" s="29"/>
      <c r="B168" s="143"/>
      <c r="C168" s="144" t="s">
        <v>264</v>
      </c>
      <c r="D168" s="144" t="s">
        <v>117</v>
      </c>
      <c r="E168" s="145" t="s">
        <v>265</v>
      </c>
      <c r="F168" s="146" t="s">
        <v>266</v>
      </c>
      <c r="G168" s="147" t="s">
        <v>147</v>
      </c>
      <c r="H168" s="148">
        <v>0.40600000000000003</v>
      </c>
      <c r="I168" s="149"/>
      <c r="J168" s="148">
        <f t="shared" si="10"/>
        <v>0</v>
      </c>
      <c r="K168" s="150"/>
      <c r="L168" s="30"/>
      <c r="M168" s="151" t="s">
        <v>1</v>
      </c>
      <c r="N168" s="152" t="s">
        <v>39</v>
      </c>
      <c r="O168" s="58"/>
      <c r="P168" s="153">
        <f t="shared" si="11"/>
        <v>0</v>
      </c>
      <c r="Q168" s="153">
        <v>0</v>
      </c>
      <c r="R168" s="153">
        <f t="shared" si="12"/>
        <v>0</v>
      </c>
      <c r="S168" s="153">
        <v>0</v>
      </c>
      <c r="T168" s="154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5" t="s">
        <v>178</v>
      </c>
      <c r="AT168" s="155" t="s">
        <v>117</v>
      </c>
      <c r="AU168" s="155" t="s">
        <v>122</v>
      </c>
      <c r="AY168" s="14" t="s">
        <v>114</v>
      </c>
      <c r="BE168" s="156">
        <f t="shared" si="14"/>
        <v>0</v>
      </c>
      <c r="BF168" s="156">
        <f t="shared" si="15"/>
        <v>0</v>
      </c>
      <c r="BG168" s="156">
        <f t="shared" si="16"/>
        <v>0</v>
      </c>
      <c r="BH168" s="156">
        <f t="shared" si="17"/>
        <v>0</v>
      </c>
      <c r="BI168" s="156">
        <f t="shared" si="18"/>
        <v>0</v>
      </c>
      <c r="BJ168" s="14" t="s">
        <v>122</v>
      </c>
      <c r="BK168" s="157">
        <f t="shared" si="19"/>
        <v>0</v>
      </c>
      <c r="BL168" s="14" t="s">
        <v>178</v>
      </c>
      <c r="BM168" s="155" t="s">
        <v>267</v>
      </c>
    </row>
    <row r="169" spans="1:65" s="12" customFormat="1" ht="22.9" customHeight="1">
      <c r="B169" s="130"/>
      <c r="D169" s="131" t="s">
        <v>72</v>
      </c>
      <c r="E169" s="141" t="s">
        <v>268</v>
      </c>
      <c r="F169" s="141" t="s">
        <v>269</v>
      </c>
      <c r="I169" s="133"/>
      <c r="J169" s="142">
        <f>BK169</f>
        <v>0</v>
      </c>
      <c r="L169" s="130"/>
      <c r="M169" s="135"/>
      <c r="N169" s="136"/>
      <c r="O169" s="136"/>
      <c r="P169" s="137">
        <f>SUM(P170:P171)</f>
        <v>0</v>
      </c>
      <c r="Q169" s="136"/>
      <c r="R169" s="137">
        <f>SUM(R170:R171)</f>
        <v>1.91E-3</v>
      </c>
      <c r="S169" s="136"/>
      <c r="T169" s="138">
        <f>SUM(T170:T171)</f>
        <v>0</v>
      </c>
      <c r="AR169" s="131" t="s">
        <v>122</v>
      </c>
      <c r="AT169" s="139" t="s">
        <v>72</v>
      </c>
      <c r="AU169" s="139" t="s">
        <v>80</v>
      </c>
      <c r="AY169" s="131" t="s">
        <v>114</v>
      </c>
      <c r="BK169" s="140">
        <f>SUM(BK170:BK171)</f>
        <v>0</v>
      </c>
    </row>
    <row r="170" spans="1:65" s="2" customFormat="1" ht="16.5" customHeight="1">
      <c r="A170" s="29"/>
      <c r="B170" s="143"/>
      <c r="C170" s="144" t="s">
        <v>270</v>
      </c>
      <c r="D170" s="144" t="s">
        <v>117</v>
      </c>
      <c r="E170" s="145" t="s">
        <v>271</v>
      </c>
      <c r="F170" s="146" t="s">
        <v>272</v>
      </c>
      <c r="G170" s="147" t="s">
        <v>273</v>
      </c>
      <c r="H170" s="148">
        <v>1</v>
      </c>
      <c r="I170" s="149"/>
      <c r="J170" s="148">
        <f>ROUND(I170*H170,3)</f>
        <v>0</v>
      </c>
      <c r="K170" s="150"/>
      <c r="L170" s="30"/>
      <c r="M170" s="151" t="s">
        <v>1</v>
      </c>
      <c r="N170" s="152" t="s">
        <v>39</v>
      </c>
      <c r="O170" s="58"/>
      <c r="P170" s="153">
        <f>O170*H170</f>
        <v>0</v>
      </c>
      <c r="Q170" s="153">
        <v>1.91E-3</v>
      </c>
      <c r="R170" s="153">
        <f>Q170*H170</f>
        <v>1.91E-3</v>
      </c>
      <c r="S170" s="153">
        <v>0</v>
      </c>
      <c r="T170" s="154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5" t="s">
        <v>178</v>
      </c>
      <c r="AT170" s="155" t="s">
        <v>117</v>
      </c>
      <c r="AU170" s="155" t="s">
        <v>122</v>
      </c>
      <c r="AY170" s="14" t="s">
        <v>114</v>
      </c>
      <c r="BE170" s="156">
        <f>IF(N170="základná",J170,0)</f>
        <v>0</v>
      </c>
      <c r="BF170" s="156">
        <f>IF(N170="znížená",J170,0)</f>
        <v>0</v>
      </c>
      <c r="BG170" s="156">
        <f>IF(N170="zákl. prenesená",J170,0)</f>
        <v>0</v>
      </c>
      <c r="BH170" s="156">
        <f>IF(N170="zníž. prenesená",J170,0)</f>
        <v>0</v>
      </c>
      <c r="BI170" s="156">
        <f>IF(N170="nulová",J170,0)</f>
        <v>0</v>
      </c>
      <c r="BJ170" s="14" t="s">
        <v>122</v>
      </c>
      <c r="BK170" s="157">
        <f>ROUND(I170*H170,3)</f>
        <v>0</v>
      </c>
      <c r="BL170" s="14" t="s">
        <v>178</v>
      </c>
      <c r="BM170" s="155" t="s">
        <v>274</v>
      </c>
    </row>
    <row r="171" spans="1:65" s="2" customFormat="1" ht="21.75" customHeight="1">
      <c r="A171" s="29"/>
      <c r="B171" s="143"/>
      <c r="C171" s="144" t="s">
        <v>275</v>
      </c>
      <c r="D171" s="144" t="s">
        <v>117</v>
      </c>
      <c r="E171" s="145" t="s">
        <v>276</v>
      </c>
      <c r="F171" s="146" t="s">
        <v>277</v>
      </c>
      <c r="G171" s="147" t="s">
        <v>278</v>
      </c>
      <c r="H171" s="149"/>
      <c r="I171" s="149"/>
      <c r="J171" s="148">
        <f>ROUND(I171*H171,3)</f>
        <v>0</v>
      </c>
      <c r="K171" s="150"/>
      <c r="L171" s="30"/>
      <c r="M171" s="151" t="s">
        <v>1</v>
      </c>
      <c r="N171" s="152" t="s">
        <v>39</v>
      </c>
      <c r="O171" s="58"/>
      <c r="P171" s="153">
        <f>O171*H171</f>
        <v>0</v>
      </c>
      <c r="Q171" s="153">
        <v>0</v>
      </c>
      <c r="R171" s="153">
        <f>Q171*H171</f>
        <v>0</v>
      </c>
      <c r="S171" s="153">
        <v>0</v>
      </c>
      <c r="T171" s="154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5" t="s">
        <v>178</v>
      </c>
      <c r="AT171" s="155" t="s">
        <v>117</v>
      </c>
      <c r="AU171" s="155" t="s">
        <v>122</v>
      </c>
      <c r="AY171" s="14" t="s">
        <v>114</v>
      </c>
      <c r="BE171" s="156">
        <f>IF(N171="základná",J171,0)</f>
        <v>0</v>
      </c>
      <c r="BF171" s="156">
        <f>IF(N171="znížená",J171,0)</f>
        <v>0</v>
      </c>
      <c r="BG171" s="156">
        <f>IF(N171="zákl. prenesená",J171,0)</f>
        <v>0</v>
      </c>
      <c r="BH171" s="156">
        <f>IF(N171="zníž. prenesená",J171,0)</f>
        <v>0</v>
      </c>
      <c r="BI171" s="156">
        <f>IF(N171="nulová",J171,0)</f>
        <v>0</v>
      </c>
      <c r="BJ171" s="14" t="s">
        <v>122</v>
      </c>
      <c r="BK171" s="157">
        <f>ROUND(I171*H171,3)</f>
        <v>0</v>
      </c>
      <c r="BL171" s="14" t="s">
        <v>178</v>
      </c>
      <c r="BM171" s="155" t="s">
        <v>279</v>
      </c>
    </row>
    <row r="172" spans="1:65" s="12" customFormat="1" ht="22.9" customHeight="1">
      <c r="B172" s="130"/>
      <c r="D172" s="131" t="s">
        <v>72</v>
      </c>
      <c r="E172" s="141" t="s">
        <v>280</v>
      </c>
      <c r="F172" s="141" t="s">
        <v>281</v>
      </c>
      <c r="I172" s="133"/>
      <c r="J172" s="142">
        <f>BK172</f>
        <v>0</v>
      </c>
      <c r="L172" s="130"/>
      <c r="M172" s="135"/>
      <c r="N172" s="136"/>
      <c r="O172" s="136"/>
      <c r="P172" s="137">
        <f>SUM(P173:P178)</f>
        <v>0</v>
      </c>
      <c r="Q172" s="136"/>
      <c r="R172" s="137">
        <f>SUM(R173:R178)</f>
        <v>0.37960000000000005</v>
      </c>
      <c r="S172" s="136"/>
      <c r="T172" s="138">
        <f>SUM(T173:T178)</f>
        <v>0</v>
      </c>
      <c r="AR172" s="131" t="s">
        <v>122</v>
      </c>
      <c r="AT172" s="139" t="s">
        <v>72</v>
      </c>
      <c r="AU172" s="139" t="s">
        <v>80</v>
      </c>
      <c r="AY172" s="131" t="s">
        <v>114</v>
      </c>
      <c r="BK172" s="140">
        <f>SUM(BK173:BK178)</f>
        <v>0</v>
      </c>
    </row>
    <row r="173" spans="1:65" s="2" customFormat="1" ht="33" customHeight="1">
      <c r="A173" s="29"/>
      <c r="B173" s="143"/>
      <c r="C173" s="144" t="s">
        <v>282</v>
      </c>
      <c r="D173" s="144" t="s">
        <v>117</v>
      </c>
      <c r="E173" s="145" t="s">
        <v>283</v>
      </c>
      <c r="F173" s="146" t="s">
        <v>284</v>
      </c>
      <c r="G173" s="147" t="s">
        <v>183</v>
      </c>
      <c r="H173" s="148">
        <v>8</v>
      </c>
      <c r="I173" s="149"/>
      <c r="J173" s="148">
        <f t="shared" ref="J173:J178" si="20">ROUND(I173*H173,3)</f>
        <v>0</v>
      </c>
      <c r="K173" s="150"/>
      <c r="L173" s="30"/>
      <c r="M173" s="151" t="s">
        <v>1</v>
      </c>
      <c r="N173" s="152" t="s">
        <v>39</v>
      </c>
      <c r="O173" s="58"/>
      <c r="P173" s="153">
        <f t="shared" ref="P173:P178" si="21">O173*H173</f>
        <v>0</v>
      </c>
      <c r="Q173" s="153">
        <v>0</v>
      </c>
      <c r="R173" s="153">
        <f t="shared" ref="R173:R178" si="22">Q173*H173</f>
        <v>0</v>
      </c>
      <c r="S173" s="153">
        <v>0</v>
      </c>
      <c r="T173" s="154">
        <f t="shared" ref="T173:T178" si="23"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5" t="s">
        <v>178</v>
      </c>
      <c r="AT173" s="155" t="s">
        <v>117</v>
      </c>
      <c r="AU173" s="155" t="s">
        <v>122</v>
      </c>
      <c r="AY173" s="14" t="s">
        <v>114</v>
      </c>
      <c r="BE173" s="156">
        <f t="shared" ref="BE173:BE178" si="24">IF(N173="základná",J173,0)</f>
        <v>0</v>
      </c>
      <c r="BF173" s="156">
        <f t="shared" ref="BF173:BF178" si="25">IF(N173="znížená",J173,0)</f>
        <v>0</v>
      </c>
      <c r="BG173" s="156">
        <f t="shared" ref="BG173:BG178" si="26">IF(N173="zákl. prenesená",J173,0)</f>
        <v>0</v>
      </c>
      <c r="BH173" s="156">
        <f t="shared" ref="BH173:BH178" si="27">IF(N173="zníž. prenesená",J173,0)</f>
        <v>0</v>
      </c>
      <c r="BI173" s="156">
        <f t="shared" ref="BI173:BI178" si="28">IF(N173="nulová",J173,0)</f>
        <v>0</v>
      </c>
      <c r="BJ173" s="14" t="s">
        <v>122</v>
      </c>
      <c r="BK173" s="157">
        <f t="shared" ref="BK173:BK178" si="29">ROUND(I173*H173,3)</f>
        <v>0</v>
      </c>
      <c r="BL173" s="14" t="s">
        <v>178</v>
      </c>
      <c r="BM173" s="155" t="s">
        <v>285</v>
      </c>
    </row>
    <row r="174" spans="1:65" s="2" customFormat="1" ht="24.2" customHeight="1">
      <c r="A174" s="29"/>
      <c r="B174" s="143"/>
      <c r="C174" s="158" t="s">
        <v>286</v>
      </c>
      <c r="D174" s="158" t="s">
        <v>186</v>
      </c>
      <c r="E174" s="159" t="s">
        <v>287</v>
      </c>
      <c r="F174" s="160" t="s">
        <v>288</v>
      </c>
      <c r="G174" s="161" t="s">
        <v>183</v>
      </c>
      <c r="H174" s="162">
        <v>8</v>
      </c>
      <c r="I174" s="163"/>
      <c r="J174" s="162">
        <f t="shared" si="20"/>
        <v>0</v>
      </c>
      <c r="K174" s="164"/>
      <c r="L174" s="165"/>
      <c r="M174" s="166" t="s">
        <v>1</v>
      </c>
      <c r="N174" s="167" t="s">
        <v>39</v>
      </c>
      <c r="O174" s="58"/>
      <c r="P174" s="153">
        <f t="shared" si="21"/>
        <v>0</v>
      </c>
      <c r="Q174" s="153">
        <v>1E-3</v>
      </c>
      <c r="R174" s="153">
        <f t="shared" si="22"/>
        <v>8.0000000000000002E-3</v>
      </c>
      <c r="S174" s="153">
        <v>0</v>
      </c>
      <c r="T174" s="154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5" t="s">
        <v>189</v>
      </c>
      <c r="AT174" s="155" t="s">
        <v>186</v>
      </c>
      <c r="AU174" s="155" t="s">
        <v>122</v>
      </c>
      <c r="AY174" s="14" t="s">
        <v>114</v>
      </c>
      <c r="BE174" s="156">
        <f t="shared" si="24"/>
        <v>0</v>
      </c>
      <c r="BF174" s="156">
        <f t="shared" si="25"/>
        <v>0</v>
      </c>
      <c r="BG174" s="156">
        <f t="shared" si="26"/>
        <v>0</v>
      </c>
      <c r="BH174" s="156">
        <f t="shared" si="27"/>
        <v>0</v>
      </c>
      <c r="BI174" s="156">
        <f t="shared" si="28"/>
        <v>0</v>
      </c>
      <c r="BJ174" s="14" t="s">
        <v>122</v>
      </c>
      <c r="BK174" s="157">
        <f t="shared" si="29"/>
        <v>0</v>
      </c>
      <c r="BL174" s="14" t="s">
        <v>178</v>
      </c>
      <c r="BM174" s="155" t="s">
        <v>289</v>
      </c>
    </row>
    <row r="175" spans="1:65" s="2" customFormat="1" ht="24.2" customHeight="1">
      <c r="A175" s="29"/>
      <c r="B175" s="143"/>
      <c r="C175" s="158" t="s">
        <v>290</v>
      </c>
      <c r="D175" s="158" t="s">
        <v>186</v>
      </c>
      <c r="E175" s="159" t="s">
        <v>291</v>
      </c>
      <c r="F175" s="160" t="s">
        <v>292</v>
      </c>
      <c r="G175" s="161" t="s">
        <v>183</v>
      </c>
      <c r="H175" s="162">
        <v>8</v>
      </c>
      <c r="I175" s="163"/>
      <c r="J175" s="162">
        <f t="shared" si="20"/>
        <v>0</v>
      </c>
      <c r="K175" s="164"/>
      <c r="L175" s="165"/>
      <c r="M175" s="166" t="s">
        <v>1</v>
      </c>
      <c r="N175" s="167" t="s">
        <v>39</v>
      </c>
      <c r="O175" s="58"/>
      <c r="P175" s="153">
        <f t="shared" si="21"/>
        <v>0</v>
      </c>
      <c r="Q175" s="153">
        <v>2.5000000000000001E-2</v>
      </c>
      <c r="R175" s="153">
        <f t="shared" si="22"/>
        <v>0.2</v>
      </c>
      <c r="S175" s="153">
        <v>0</v>
      </c>
      <c r="T175" s="154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5" t="s">
        <v>189</v>
      </c>
      <c r="AT175" s="155" t="s">
        <v>186</v>
      </c>
      <c r="AU175" s="155" t="s">
        <v>122</v>
      </c>
      <c r="AY175" s="14" t="s">
        <v>114</v>
      </c>
      <c r="BE175" s="156">
        <f t="shared" si="24"/>
        <v>0</v>
      </c>
      <c r="BF175" s="156">
        <f t="shared" si="25"/>
        <v>0</v>
      </c>
      <c r="BG175" s="156">
        <f t="shared" si="26"/>
        <v>0</v>
      </c>
      <c r="BH175" s="156">
        <f t="shared" si="27"/>
        <v>0</v>
      </c>
      <c r="BI175" s="156">
        <f t="shared" si="28"/>
        <v>0</v>
      </c>
      <c r="BJ175" s="14" t="s">
        <v>122</v>
      </c>
      <c r="BK175" s="157">
        <f t="shared" si="29"/>
        <v>0</v>
      </c>
      <c r="BL175" s="14" t="s">
        <v>178</v>
      </c>
      <c r="BM175" s="155" t="s">
        <v>293</v>
      </c>
    </row>
    <row r="176" spans="1:65" s="2" customFormat="1" ht="21.75" customHeight="1">
      <c r="A176" s="29"/>
      <c r="B176" s="143"/>
      <c r="C176" s="144" t="s">
        <v>294</v>
      </c>
      <c r="D176" s="144" t="s">
        <v>117</v>
      </c>
      <c r="E176" s="145" t="s">
        <v>295</v>
      </c>
      <c r="F176" s="146" t="s">
        <v>296</v>
      </c>
      <c r="G176" s="147" t="s">
        <v>183</v>
      </c>
      <c r="H176" s="148">
        <v>8</v>
      </c>
      <c r="I176" s="149"/>
      <c r="J176" s="148">
        <f t="shared" si="20"/>
        <v>0</v>
      </c>
      <c r="K176" s="150"/>
      <c r="L176" s="30"/>
      <c r="M176" s="151" t="s">
        <v>1</v>
      </c>
      <c r="N176" s="152" t="s">
        <v>39</v>
      </c>
      <c r="O176" s="58"/>
      <c r="P176" s="153">
        <f t="shared" si="21"/>
        <v>0</v>
      </c>
      <c r="Q176" s="153">
        <v>4.4999999999999999E-4</v>
      </c>
      <c r="R176" s="153">
        <f t="shared" si="22"/>
        <v>3.5999999999999999E-3</v>
      </c>
      <c r="S176" s="153">
        <v>0</v>
      </c>
      <c r="T176" s="154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5" t="s">
        <v>178</v>
      </c>
      <c r="AT176" s="155" t="s">
        <v>117</v>
      </c>
      <c r="AU176" s="155" t="s">
        <v>122</v>
      </c>
      <c r="AY176" s="14" t="s">
        <v>114</v>
      </c>
      <c r="BE176" s="156">
        <f t="shared" si="24"/>
        <v>0</v>
      </c>
      <c r="BF176" s="156">
        <f t="shared" si="25"/>
        <v>0</v>
      </c>
      <c r="BG176" s="156">
        <f t="shared" si="26"/>
        <v>0</v>
      </c>
      <c r="BH176" s="156">
        <f t="shared" si="27"/>
        <v>0</v>
      </c>
      <c r="BI176" s="156">
        <f t="shared" si="28"/>
        <v>0</v>
      </c>
      <c r="BJ176" s="14" t="s">
        <v>122</v>
      </c>
      <c r="BK176" s="157">
        <f t="shared" si="29"/>
        <v>0</v>
      </c>
      <c r="BL176" s="14" t="s">
        <v>178</v>
      </c>
      <c r="BM176" s="155" t="s">
        <v>297</v>
      </c>
    </row>
    <row r="177" spans="1:65" s="2" customFormat="1" ht="44.25" customHeight="1">
      <c r="A177" s="29"/>
      <c r="B177" s="143"/>
      <c r="C177" s="158" t="s">
        <v>298</v>
      </c>
      <c r="D177" s="158" t="s">
        <v>186</v>
      </c>
      <c r="E177" s="159" t="s">
        <v>299</v>
      </c>
      <c r="F177" s="160" t="s">
        <v>300</v>
      </c>
      <c r="G177" s="161" t="s">
        <v>183</v>
      </c>
      <c r="H177" s="162">
        <v>8</v>
      </c>
      <c r="I177" s="163"/>
      <c r="J177" s="162">
        <f t="shared" si="20"/>
        <v>0</v>
      </c>
      <c r="K177" s="164"/>
      <c r="L177" s="165"/>
      <c r="M177" s="166" t="s">
        <v>1</v>
      </c>
      <c r="N177" s="167" t="s">
        <v>39</v>
      </c>
      <c r="O177" s="58"/>
      <c r="P177" s="153">
        <f t="shared" si="21"/>
        <v>0</v>
      </c>
      <c r="Q177" s="153">
        <v>2.1000000000000001E-2</v>
      </c>
      <c r="R177" s="153">
        <f t="shared" si="22"/>
        <v>0.16800000000000001</v>
      </c>
      <c r="S177" s="153">
        <v>0</v>
      </c>
      <c r="T177" s="154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5" t="s">
        <v>189</v>
      </c>
      <c r="AT177" s="155" t="s">
        <v>186</v>
      </c>
      <c r="AU177" s="155" t="s">
        <v>122</v>
      </c>
      <c r="AY177" s="14" t="s">
        <v>114</v>
      </c>
      <c r="BE177" s="156">
        <f t="shared" si="24"/>
        <v>0</v>
      </c>
      <c r="BF177" s="156">
        <f t="shared" si="25"/>
        <v>0</v>
      </c>
      <c r="BG177" s="156">
        <f t="shared" si="26"/>
        <v>0</v>
      </c>
      <c r="BH177" s="156">
        <f t="shared" si="27"/>
        <v>0</v>
      </c>
      <c r="BI177" s="156">
        <f t="shared" si="28"/>
        <v>0</v>
      </c>
      <c r="BJ177" s="14" t="s">
        <v>122</v>
      </c>
      <c r="BK177" s="157">
        <f t="shared" si="29"/>
        <v>0</v>
      </c>
      <c r="BL177" s="14" t="s">
        <v>178</v>
      </c>
      <c r="BM177" s="155" t="s">
        <v>301</v>
      </c>
    </row>
    <row r="178" spans="1:65" s="2" customFormat="1" ht="24.2" customHeight="1">
      <c r="A178" s="29"/>
      <c r="B178" s="143"/>
      <c r="C178" s="144" t="s">
        <v>302</v>
      </c>
      <c r="D178" s="144" t="s">
        <v>117</v>
      </c>
      <c r="E178" s="145" t="s">
        <v>303</v>
      </c>
      <c r="F178" s="146" t="s">
        <v>304</v>
      </c>
      <c r="G178" s="147" t="s">
        <v>147</v>
      </c>
      <c r="H178" s="148">
        <v>0.38</v>
      </c>
      <c r="I178" s="149"/>
      <c r="J178" s="148">
        <f t="shared" si="20"/>
        <v>0</v>
      </c>
      <c r="K178" s="150"/>
      <c r="L178" s="30"/>
      <c r="M178" s="151" t="s">
        <v>1</v>
      </c>
      <c r="N178" s="152" t="s">
        <v>39</v>
      </c>
      <c r="O178" s="58"/>
      <c r="P178" s="153">
        <f t="shared" si="21"/>
        <v>0</v>
      </c>
      <c r="Q178" s="153">
        <v>0</v>
      </c>
      <c r="R178" s="153">
        <f t="shared" si="22"/>
        <v>0</v>
      </c>
      <c r="S178" s="153">
        <v>0</v>
      </c>
      <c r="T178" s="154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5" t="s">
        <v>178</v>
      </c>
      <c r="AT178" s="155" t="s">
        <v>117</v>
      </c>
      <c r="AU178" s="155" t="s">
        <v>122</v>
      </c>
      <c r="AY178" s="14" t="s">
        <v>114</v>
      </c>
      <c r="BE178" s="156">
        <f t="shared" si="24"/>
        <v>0</v>
      </c>
      <c r="BF178" s="156">
        <f t="shared" si="25"/>
        <v>0</v>
      </c>
      <c r="BG178" s="156">
        <f t="shared" si="26"/>
        <v>0</v>
      </c>
      <c r="BH178" s="156">
        <f t="shared" si="27"/>
        <v>0</v>
      </c>
      <c r="BI178" s="156">
        <f t="shared" si="28"/>
        <v>0</v>
      </c>
      <c r="BJ178" s="14" t="s">
        <v>122</v>
      </c>
      <c r="BK178" s="157">
        <f t="shared" si="29"/>
        <v>0</v>
      </c>
      <c r="BL178" s="14" t="s">
        <v>178</v>
      </c>
      <c r="BM178" s="155" t="s">
        <v>305</v>
      </c>
    </row>
    <row r="179" spans="1:65" s="12" customFormat="1" ht="22.9" customHeight="1">
      <c r="B179" s="130"/>
      <c r="D179" s="131" t="s">
        <v>72</v>
      </c>
      <c r="E179" s="141" t="s">
        <v>306</v>
      </c>
      <c r="F179" s="141" t="s">
        <v>307</v>
      </c>
      <c r="I179" s="133"/>
      <c r="J179" s="142">
        <f>BK179</f>
        <v>0</v>
      </c>
      <c r="L179" s="130"/>
      <c r="M179" s="135"/>
      <c r="N179" s="136"/>
      <c r="O179" s="136"/>
      <c r="P179" s="137">
        <f>SUM(P180:P182)</f>
        <v>0</v>
      </c>
      <c r="Q179" s="136"/>
      <c r="R179" s="137">
        <f>SUM(R180:R182)</f>
        <v>0.70896609999999993</v>
      </c>
      <c r="S179" s="136"/>
      <c r="T179" s="138">
        <f>SUM(T180:T182)</f>
        <v>0</v>
      </c>
      <c r="AR179" s="131" t="s">
        <v>122</v>
      </c>
      <c r="AT179" s="139" t="s">
        <v>72</v>
      </c>
      <c r="AU179" s="139" t="s">
        <v>80</v>
      </c>
      <c r="AY179" s="131" t="s">
        <v>114</v>
      </c>
      <c r="BK179" s="140">
        <f>SUM(BK180:BK182)</f>
        <v>0</v>
      </c>
    </row>
    <row r="180" spans="1:65" s="2" customFormat="1" ht="16.5" customHeight="1">
      <c r="A180" s="29"/>
      <c r="B180" s="143"/>
      <c r="C180" s="144" t="s">
        <v>308</v>
      </c>
      <c r="D180" s="144" t="s">
        <v>117</v>
      </c>
      <c r="E180" s="145" t="s">
        <v>309</v>
      </c>
      <c r="F180" s="146" t="s">
        <v>310</v>
      </c>
      <c r="G180" s="147" t="s">
        <v>120</v>
      </c>
      <c r="H180" s="148">
        <v>24.238</v>
      </c>
      <c r="I180" s="149"/>
      <c r="J180" s="148">
        <f>ROUND(I180*H180,3)</f>
        <v>0</v>
      </c>
      <c r="K180" s="150"/>
      <c r="L180" s="30"/>
      <c r="M180" s="151" t="s">
        <v>1</v>
      </c>
      <c r="N180" s="152" t="s">
        <v>39</v>
      </c>
      <c r="O180" s="58"/>
      <c r="P180" s="153">
        <f>O180*H180</f>
        <v>0</v>
      </c>
      <c r="Q180" s="153">
        <v>3.9500000000000004E-3</v>
      </c>
      <c r="R180" s="153">
        <f>Q180*H180</f>
        <v>9.5740100000000009E-2</v>
      </c>
      <c r="S180" s="153">
        <v>0</v>
      </c>
      <c r="T180" s="154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5" t="s">
        <v>178</v>
      </c>
      <c r="AT180" s="155" t="s">
        <v>117</v>
      </c>
      <c r="AU180" s="155" t="s">
        <v>122</v>
      </c>
      <c r="AY180" s="14" t="s">
        <v>114</v>
      </c>
      <c r="BE180" s="156">
        <f>IF(N180="základná",J180,0)</f>
        <v>0</v>
      </c>
      <c r="BF180" s="156">
        <f>IF(N180="znížená",J180,0)</f>
        <v>0</v>
      </c>
      <c r="BG180" s="156">
        <f>IF(N180="zákl. prenesená",J180,0)</f>
        <v>0</v>
      </c>
      <c r="BH180" s="156">
        <f>IF(N180="zníž. prenesená",J180,0)</f>
        <v>0</v>
      </c>
      <c r="BI180" s="156">
        <f>IF(N180="nulová",J180,0)</f>
        <v>0</v>
      </c>
      <c r="BJ180" s="14" t="s">
        <v>122</v>
      </c>
      <c r="BK180" s="157">
        <f>ROUND(I180*H180,3)</f>
        <v>0</v>
      </c>
      <c r="BL180" s="14" t="s">
        <v>178</v>
      </c>
      <c r="BM180" s="155" t="s">
        <v>311</v>
      </c>
    </row>
    <row r="181" spans="1:65" s="2" customFormat="1" ht="16.5" customHeight="1">
      <c r="A181" s="29"/>
      <c r="B181" s="143"/>
      <c r="C181" s="158" t="s">
        <v>312</v>
      </c>
      <c r="D181" s="158" t="s">
        <v>186</v>
      </c>
      <c r="E181" s="159" t="s">
        <v>313</v>
      </c>
      <c r="F181" s="160" t="s">
        <v>314</v>
      </c>
      <c r="G181" s="161" t="s">
        <v>120</v>
      </c>
      <c r="H181" s="162">
        <v>26.661999999999999</v>
      </c>
      <c r="I181" s="163"/>
      <c r="J181" s="162">
        <f>ROUND(I181*H181,3)</f>
        <v>0</v>
      </c>
      <c r="K181" s="164"/>
      <c r="L181" s="165"/>
      <c r="M181" s="166" t="s">
        <v>1</v>
      </c>
      <c r="N181" s="167" t="s">
        <v>39</v>
      </c>
      <c r="O181" s="58"/>
      <c r="P181" s="153">
        <f>O181*H181</f>
        <v>0</v>
      </c>
      <c r="Q181" s="153">
        <v>2.3E-2</v>
      </c>
      <c r="R181" s="153">
        <f>Q181*H181</f>
        <v>0.61322599999999994</v>
      </c>
      <c r="S181" s="153">
        <v>0</v>
      </c>
      <c r="T181" s="154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5" t="s">
        <v>189</v>
      </c>
      <c r="AT181" s="155" t="s">
        <v>186</v>
      </c>
      <c r="AU181" s="155" t="s">
        <v>122</v>
      </c>
      <c r="AY181" s="14" t="s">
        <v>114</v>
      </c>
      <c r="BE181" s="156">
        <f>IF(N181="základná",J181,0)</f>
        <v>0</v>
      </c>
      <c r="BF181" s="156">
        <f>IF(N181="znížená",J181,0)</f>
        <v>0</v>
      </c>
      <c r="BG181" s="156">
        <f>IF(N181="zákl. prenesená",J181,0)</f>
        <v>0</v>
      </c>
      <c r="BH181" s="156">
        <f>IF(N181="zníž. prenesená",J181,0)</f>
        <v>0</v>
      </c>
      <c r="BI181" s="156">
        <f>IF(N181="nulová",J181,0)</f>
        <v>0</v>
      </c>
      <c r="BJ181" s="14" t="s">
        <v>122</v>
      </c>
      <c r="BK181" s="157">
        <f>ROUND(I181*H181,3)</f>
        <v>0</v>
      </c>
      <c r="BL181" s="14" t="s">
        <v>178</v>
      </c>
      <c r="BM181" s="155" t="s">
        <v>315</v>
      </c>
    </row>
    <row r="182" spans="1:65" s="2" customFormat="1" ht="24.2" customHeight="1">
      <c r="A182" s="29"/>
      <c r="B182" s="143"/>
      <c r="C182" s="144" t="s">
        <v>316</v>
      </c>
      <c r="D182" s="144" t="s">
        <v>117</v>
      </c>
      <c r="E182" s="145" t="s">
        <v>317</v>
      </c>
      <c r="F182" s="146" t="s">
        <v>318</v>
      </c>
      <c r="G182" s="147" t="s">
        <v>147</v>
      </c>
      <c r="H182" s="148">
        <v>0.70899999999999996</v>
      </c>
      <c r="I182" s="149"/>
      <c r="J182" s="148">
        <f>ROUND(I182*H182,3)</f>
        <v>0</v>
      </c>
      <c r="K182" s="150"/>
      <c r="L182" s="30"/>
      <c r="M182" s="151" t="s">
        <v>1</v>
      </c>
      <c r="N182" s="152" t="s">
        <v>39</v>
      </c>
      <c r="O182" s="58"/>
      <c r="P182" s="153">
        <f>O182*H182</f>
        <v>0</v>
      </c>
      <c r="Q182" s="153">
        <v>0</v>
      </c>
      <c r="R182" s="153">
        <f>Q182*H182</f>
        <v>0</v>
      </c>
      <c r="S182" s="153">
        <v>0</v>
      </c>
      <c r="T182" s="154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5" t="s">
        <v>178</v>
      </c>
      <c r="AT182" s="155" t="s">
        <v>117</v>
      </c>
      <c r="AU182" s="155" t="s">
        <v>122</v>
      </c>
      <c r="AY182" s="14" t="s">
        <v>114</v>
      </c>
      <c r="BE182" s="156">
        <f>IF(N182="základná",J182,0)</f>
        <v>0</v>
      </c>
      <c r="BF182" s="156">
        <f>IF(N182="znížená",J182,0)</f>
        <v>0</v>
      </c>
      <c r="BG182" s="156">
        <f>IF(N182="zákl. prenesená",J182,0)</f>
        <v>0</v>
      </c>
      <c r="BH182" s="156">
        <f>IF(N182="zníž. prenesená",J182,0)</f>
        <v>0</v>
      </c>
      <c r="BI182" s="156">
        <f>IF(N182="nulová",J182,0)</f>
        <v>0</v>
      </c>
      <c r="BJ182" s="14" t="s">
        <v>122</v>
      </c>
      <c r="BK182" s="157">
        <f>ROUND(I182*H182,3)</f>
        <v>0</v>
      </c>
      <c r="BL182" s="14" t="s">
        <v>178</v>
      </c>
      <c r="BM182" s="155" t="s">
        <v>319</v>
      </c>
    </row>
    <row r="183" spans="1:65" s="12" customFormat="1" ht="22.9" customHeight="1">
      <c r="B183" s="130"/>
      <c r="D183" s="131" t="s">
        <v>72</v>
      </c>
      <c r="E183" s="141" t="s">
        <v>320</v>
      </c>
      <c r="F183" s="141" t="s">
        <v>321</v>
      </c>
      <c r="I183" s="133"/>
      <c r="J183" s="142">
        <f>BK183</f>
        <v>0</v>
      </c>
      <c r="L183" s="130"/>
      <c r="M183" s="135"/>
      <c r="N183" s="136"/>
      <c r="O183" s="136"/>
      <c r="P183" s="137">
        <f>SUM(P184:P186)</f>
        <v>0</v>
      </c>
      <c r="Q183" s="136"/>
      <c r="R183" s="137">
        <f>SUM(R184:R186)</f>
        <v>0.90983130000000001</v>
      </c>
      <c r="S183" s="136"/>
      <c r="T183" s="138">
        <f>SUM(T184:T186)</f>
        <v>0</v>
      </c>
      <c r="AR183" s="131" t="s">
        <v>122</v>
      </c>
      <c r="AT183" s="139" t="s">
        <v>72</v>
      </c>
      <c r="AU183" s="139" t="s">
        <v>80</v>
      </c>
      <c r="AY183" s="131" t="s">
        <v>114</v>
      </c>
      <c r="BK183" s="140">
        <f>SUM(BK184:BK186)</f>
        <v>0</v>
      </c>
    </row>
    <row r="184" spans="1:65" s="2" customFormat="1" ht="24.2" customHeight="1">
      <c r="A184" s="29"/>
      <c r="B184" s="143"/>
      <c r="C184" s="144" t="s">
        <v>322</v>
      </c>
      <c r="D184" s="144" t="s">
        <v>117</v>
      </c>
      <c r="E184" s="145" t="s">
        <v>323</v>
      </c>
      <c r="F184" s="146" t="s">
        <v>324</v>
      </c>
      <c r="G184" s="147" t="s">
        <v>120</v>
      </c>
      <c r="H184" s="148">
        <v>34.398000000000003</v>
      </c>
      <c r="I184" s="149"/>
      <c r="J184" s="148">
        <f>ROUND(I184*H184,3)</f>
        <v>0</v>
      </c>
      <c r="K184" s="150"/>
      <c r="L184" s="30"/>
      <c r="M184" s="151" t="s">
        <v>1</v>
      </c>
      <c r="N184" s="152" t="s">
        <v>39</v>
      </c>
      <c r="O184" s="58"/>
      <c r="P184" s="153">
        <f>O184*H184</f>
        <v>0</v>
      </c>
      <c r="Q184" s="153">
        <v>3.3500000000000001E-3</v>
      </c>
      <c r="R184" s="153">
        <f>Q184*H184</f>
        <v>0.11523330000000001</v>
      </c>
      <c r="S184" s="153">
        <v>0</v>
      </c>
      <c r="T184" s="154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5" t="s">
        <v>178</v>
      </c>
      <c r="AT184" s="155" t="s">
        <v>117</v>
      </c>
      <c r="AU184" s="155" t="s">
        <v>122</v>
      </c>
      <c r="AY184" s="14" t="s">
        <v>114</v>
      </c>
      <c r="BE184" s="156">
        <f>IF(N184="základná",J184,0)</f>
        <v>0</v>
      </c>
      <c r="BF184" s="156">
        <f>IF(N184="znížená",J184,0)</f>
        <v>0</v>
      </c>
      <c r="BG184" s="156">
        <f>IF(N184="zákl. prenesená",J184,0)</f>
        <v>0</v>
      </c>
      <c r="BH184" s="156">
        <f>IF(N184="zníž. prenesená",J184,0)</f>
        <v>0</v>
      </c>
      <c r="BI184" s="156">
        <f>IF(N184="nulová",J184,0)</f>
        <v>0</v>
      </c>
      <c r="BJ184" s="14" t="s">
        <v>122</v>
      </c>
      <c r="BK184" s="157">
        <f>ROUND(I184*H184,3)</f>
        <v>0</v>
      </c>
      <c r="BL184" s="14" t="s">
        <v>178</v>
      </c>
      <c r="BM184" s="155" t="s">
        <v>325</v>
      </c>
    </row>
    <row r="185" spans="1:65" s="2" customFormat="1" ht="16.5" customHeight="1">
      <c r="A185" s="29"/>
      <c r="B185" s="143"/>
      <c r="C185" s="158" t="s">
        <v>326</v>
      </c>
      <c r="D185" s="158" t="s">
        <v>186</v>
      </c>
      <c r="E185" s="159" t="s">
        <v>327</v>
      </c>
      <c r="F185" s="160" t="s">
        <v>328</v>
      </c>
      <c r="G185" s="161" t="s">
        <v>120</v>
      </c>
      <c r="H185" s="162">
        <v>37.838000000000001</v>
      </c>
      <c r="I185" s="163"/>
      <c r="J185" s="162">
        <f>ROUND(I185*H185,3)</f>
        <v>0</v>
      </c>
      <c r="K185" s="164"/>
      <c r="L185" s="165"/>
      <c r="M185" s="166" t="s">
        <v>1</v>
      </c>
      <c r="N185" s="167" t="s">
        <v>39</v>
      </c>
      <c r="O185" s="58"/>
      <c r="P185" s="153">
        <f>O185*H185</f>
        <v>0</v>
      </c>
      <c r="Q185" s="153">
        <v>2.1000000000000001E-2</v>
      </c>
      <c r="R185" s="153">
        <f>Q185*H185</f>
        <v>0.79459800000000003</v>
      </c>
      <c r="S185" s="153">
        <v>0</v>
      </c>
      <c r="T185" s="154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5" t="s">
        <v>189</v>
      </c>
      <c r="AT185" s="155" t="s">
        <v>186</v>
      </c>
      <c r="AU185" s="155" t="s">
        <v>122</v>
      </c>
      <c r="AY185" s="14" t="s">
        <v>114</v>
      </c>
      <c r="BE185" s="156">
        <f>IF(N185="základná",J185,0)</f>
        <v>0</v>
      </c>
      <c r="BF185" s="156">
        <f>IF(N185="znížená",J185,0)</f>
        <v>0</v>
      </c>
      <c r="BG185" s="156">
        <f>IF(N185="zákl. prenesená",J185,0)</f>
        <v>0</v>
      </c>
      <c r="BH185" s="156">
        <f>IF(N185="zníž. prenesená",J185,0)</f>
        <v>0</v>
      </c>
      <c r="BI185" s="156">
        <f>IF(N185="nulová",J185,0)</f>
        <v>0</v>
      </c>
      <c r="BJ185" s="14" t="s">
        <v>122</v>
      </c>
      <c r="BK185" s="157">
        <f>ROUND(I185*H185,3)</f>
        <v>0</v>
      </c>
      <c r="BL185" s="14" t="s">
        <v>178</v>
      </c>
      <c r="BM185" s="155" t="s">
        <v>329</v>
      </c>
    </row>
    <row r="186" spans="1:65" s="2" customFormat="1" ht="24.2" customHeight="1">
      <c r="A186" s="29"/>
      <c r="B186" s="143"/>
      <c r="C186" s="144" t="s">
        <v>330</v>
      </c>
      <c r="D186" s="144" t="s">
        <v>117</v>
      </c>
      <c r="E186" s="145" t="s">
        <v>331</v>
      </c>
      <c r="F186" s="146" t="s">
        <v>332</v>
      </c>
      <c r="G186" s="147" t="s">
        <v>147</v>
      </c>
      <c r="H186" s="148">
        <v>0.91</v>
      </c>
      <c r="I186" s="149"/>
      <c r="J186" s="148">
        <f>ROUND(I186*H186,3)</f>
        <v>0</v>
      </c>
      <c r="K186" s="150"/>
      <c r="L186" s="30"/>
      <c r="M186" s="151" t="s">
        <v>1</v>
      </c>
      <c r="N186" s="152" t="s">
        <v>39</v>
      </c>
      <c r="O186" s="58"/>
      <c r="P186" s="153">
        <f>O186*H186</f>
        <v>0</v>
      </c>
      <c r="Q186" s="153">
        <v>0</v>
      </c>
      <c r="R186" s="153">
        <f>Q186*H186</f>
        <v>0</v>
      </c>
      <c r="S186" s="153">
        <v>0</v>
      </c>
      <c r="T186" s="154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5" t="s">
        <v>178</v>
      </c>
      <c r="AT186" s="155" t="s">
        <v>117</v>
      </c>
      <c r="AU186" s="155" t="s">
        <v>122</v>
      </c>
      <c r="AY186" s="14" t="s">
        <v>114</v>
      </c>
      <c r="BE186" s="156">
        <f>IF(N186="základná",J186,0)</f>
        <v>0</v>
      </c>
      <c r="BF186" s="156">
        <f>IF(N186="znížená",J186,0)</f>
        <v>0</v>
      </c>
      <c r="BG186" s="156">
        <f>IF(N186="zákl. prenesená",J186,0)</f>
        <v>0</v>
      </c>
      <c r="BH186" s="156">
        <f>IF(N186="zníž. prenesená",J186,0)</f>
        <v>0</v>
      </c>
      <c r="BI186" s="156">
        <f>IF(N186="nulová",J186,0)</f>
        <v>0</v>
      </c>
      <c r="BJ186" s="14" t="s">
        <v>122</v>
      </c>
      <c r="BK186" s="157">
        <f>ROUND(I186*H186,3)</f>
        <v>0</v>
      </c>
      <c r="BL186" s="14" t="s">
        <v>178</v>
      </c>
      <c r="BM186" s="155" t="s">
        <v>333</v>
      </c>
    </row>
    <row r="187" spans="1:65" s="12" customFormat="1" ht="22.9" customHeight="1">
      <c r="B187" s="130"/>
      <c r="D187" s="131" t="s">
        <v>72</v>
      </c>
      <c r="E187" s="141" t="s">
        <v>334</v>
      </c>
      <c r="F187" s="141" t="s">
        <v>335</v>
      </c>
      <c r="I187" s="133"/>
      <c r="J187" s="142">
        <f>BK187</f>
        <v>0</v>
      </c>
      <c r="L187" s="130"/>
      <c r="M187" s="135"/>
      <c r="N187" s="136"/>
      <c r="O187" s="136"/>
      <c r="P187" s="137">
        <f>P188</f>
        <v>0</v>
      </c>
      <c r="Q187" s="136"/>
      <c r="R187" s="137">
        <f>R188</f>
        <v>2.6803220000000003E-2</v>
      </c>
      <c r="S187" s="136"/>
      <c r="T187" s="138">
        <f>T188</f>
        <v>0</v>
      </c>
      <c r="AR187" s="131" t="s">
        <v>122</v>
      </c>
      <c r="AT187" s="139" t="s">
        <v>72</v>
      </c>
      <c r="AU187" s="139" t="s">
        <v>80</v>
      </c>
      <c r="AY187" s="131" t="s">
        <v>114</v>
      </c>
      <c r="BK187" s="140">
        <f>BK188</f>
        <v>0</v>
      </c>
    </row>
    <row r="188" spans="1:65" s="2" customFormat="1" ht="33" customHeight="1">
      <c r="A188" s="29"/>
      <c r="B188" s="143"/>
      <c r="C188" s="144" t="s">
        <v>336</v>
      </c>
      <c r="D188" s="144" t="s">
        <v>117</v>
      </c>
      <c r="E188" s="145" t="s">
        <v>337</v>
      </c>
      <c r="F188" s="146" t="s">
        <v>338</v>
      </c>
      <c r="G188" s="147" t="s">
        <v>120</v>
      </c>
      <c r="H188" s="148">
        <v>86.462000000000003</v>
      </c>
      <c r="I188" s="149"/>
      <c r="J188" s="148">
        <f>ROUND(I188*H188,3)</f>
        <v>0</v>
      </c>
      <c r="K188" s="150"/>
      <c r="L188" s="30"/>
      <c r="M188" s="168" t="s">
        <v>1</v>
      </c>
      <c r="N188" s="169" t="s">
        <v>39</v>
      </c>
      <c r="O188" s="170"/>
      <c r="P188" s="171">
        <f>O188*H188</f>
        <v>0</v>
      </c>
      <c r="Q188" s="171">
        <v>3.1E-4</v>
      </c>
      <c r="R188" s="171">
        <f>Q188*H188</f>
        <v>2.6803220000000003E-2</v>
      </c>
      <c r="S188" s="171">
        <v>0</v>
      </c>
      <c r="T188" s="172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5" t="s">
        <v>178</v>
      </c>
      <c r="AT188" s="155" t="s">
        <v>117</v>
      </c>
      <c r="AU188" s="155" t="s">
        <v>122</v>
      </c>
      <c r="AY188" s="14" t="s">
        <v>114</v>
      </c>
      <c r="BE188" s="156">
        <f>IF(N188="základná",J188,0)</f>
        <v>0</v>
      </c>
      <c r="BF188" s="156">
        <f>IF(N188="znížená",J188,0)</f>
        <v>0</v>
      </c>
      <c r="BG188" s="156">
        <f>IF(N188="zákl. prenesená",J188,0)</f>
        <v>0</v>
      </c>
      <c r="BH188" s="156">
        <f>IF(N188="zníž. prenesená",J188,0)</f>
        <v>0</v>
      </c>
      <c r="BI188" s="156">
        <f>IF(N188="nulová",J188,0)</f>
        <v>0</v>
      </c>
      <c r="BJ188" s="14" t="s">
        <v>122</v>
      </c>
      <c r="BK188" s="157">
        <f>ROUND(I188*H188,3)</f>
        <v>0</v>
      </c>
      <c r="BL188" s="14" t="s">
        <v>178</v>
      </c>
      <c r="BM188" s="155" t="s">
        <v>339</v>
      </c>
    </row>
    <row r="189" spans="1:65" s="2" customFormat="1" ht="6.95" customHeight="1">
      <c r="A189" s="29"/>
      <c r="B189" s="47"/>
      <c r="C189" s="48"/>
      <c r="D189" s="48"/>
      <c r="E189" s="48"/>
      <c r="F189" s="48"/>
      <c r="G189" s="48"/>
      <c r="H189" s="48"/>
      <c r="I189" s="48"/>
      <c r="J189" s="48"/>
      <c r="K189" s="48"/>
      <c r="L189" s="30"/>
      <c r="M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</row>
  </sheetData>
  <autoFilter ref="C126:K188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01 - Obnova hygienických ...</vt:lpstr>
      <vt:lpstr>'01 - Obnova hygienických ...'!Názvy_tlače</vt:lpstr>
      <vt:lpstr>'Rekapitulácia stavby'!Názvy_tlače</vt:lpstr>
      <vt:lpstr>'01 - Obnova hygienických ...'!Oblasť_tlače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SERPENT\Admin</dc:creator>
  <cp:lastModifiedBy>uhrin@tenderprojekt.sk</cp:lastModifiedBy>
  <cp:lastPrinted>2021-12-21T13:29:38Z</cp:lastPrinted>
  <dcterms:created xsi:type="dcterms:W3CDTF">2021-11-24T13:43:26Z</dcterms:created>
  <dcterms:modified xsi:type="dcterms:W3CDTF">2021-12-21T13:30:31Z</dcterms:modified>
</cp:coreProperties>
</file>